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V:\УБПвОСЦ\1 МАЦОКИНА\Проект бюджета 26-27\Расчеты и ОБАС к проекту бюджету 2026-2028 Минобразования\Формы по МБТ\"/>
    </mc:Choice>
  </mc:AlternateContent>
  <xr:revisionPtr revIDLastSave="0" documentId="13_ncr:1_{CF58D4E2-F483-4AC6-8C2E-D15BE4262E0D}" xr6:coauthVersionLast="36" xr6:coauthVersionMax="36" xr10:uidLastSave="{00000000-0000-0000-0000-000000000000}"/>
  <bookViews>
    <workbookView xWindow="0" yWindow="0" windowWidth="28800" windowHeight="10125" tabRatio="500" xr2:uid="{00000000-000D-0000-FFFF-FFFF00000000}"/>
  </bookViews>
  <sheets>
    <sheet name="Форма МБТ_2026-2028" sheetId="8" r:id="rId1"/>
    <sheet name="ОВЗ и на длительное личение 1" sheetId="1" r:id="rId2"/>
    <sheet name="дети-инвалиды" sheetId="2" r:id="rId3"/>
    <sheet name="надомники" sheetId="3" r:id="rId4"/>
    <sheet name="многодетные " sheetId="4" r:id="rId5"/>
    <sheet name="Одежда_инвентарь" sheetId="5" r:id="rId6"/>
    <sheet name="малоимущие" sheetId="6" r:id="rId7"/>
    <sheet name="Мобилизованные" sheetId="7" r:id="rId8"/>
  </sheets>
  <definedNames>
    <definedName name="__bookmark_10">#REF!</definedName>
    <definedName name="__bookmark_7">#REF!</definedName>
    <definedName name="__bookmark_8">#REF!</definedName>
    <definedName name="__bookmark_9">#REF!</definedName>
    <definedName name="_xlnm.Print_Area" localSheetId="2">'дети-инвалиды'!$A$1:$L$46</definedName>
    <definedName name="_xlnm.Print_Area" localSheetId="4">'многодетные '!$A$1:$O$42</definedName>
    <definedName name="_xlnm.Print_Area" localSheetId="7">Мобилизованные!$A$1:$J$42</definedName>
    <definedName name="_xlnm.Print_Area" localSheetId="3">надомники!$A$1:$H$43</definedName>
    <definedName name="_xlnm.Print_Area" localSheetId="0">'Форма МБТ_2026-2028'!$A$1:$H$56</definedName>
  </definedNames>
  <calcPr calcId="19102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AL50" i="1" l="1"/>
  <c r="F42" i="7"/>
  <c r="E42" i="7"/>
  <c r="D42" i="7"/>
  <c r="I41" i="7"/>
  <c r="H41" i="7"/>
  <c r="J41" i="7" s="1"/>
  <c r="I40" i="7"/>
  <c r="H40" i="7"/>
  <c r="J40" i="7" s="1"/>
  <c r="J39" i="7"/>
  <c r="I39" i="7"/>
  <c r="H39" i="7"/>
  <c r="J38" i="7"/>
  <c r="I38" i="7"/>
  <c r="H38" i="7"/>
  <c r="I37" i="7"/>
  <c r="H37" i="7"/>
  <c r="J37" i="7" s="1"/>
  <c r="I36" i="7"/>
  <c r="H36" i="7"/>
  <c r="J36" i="7" s="1"/>
  <c r="J35" i="7"/>
  <c r="I35" i="7"/>
  <c r="H35" i="7"/>
  <c r="J34" i="7"/>
  <c r="I34" i="7"/>
  <c r="H34" i="7"/>
  <c r="I33" i="7"/>
  <c r="H33" i="7"/>
  <c r="J33" i="7" s="1"/>
  <c r="I32" i="7"/>
  <c r="H32" i="7"/>
  <c r="J32" i="7" s="1"/>
  <c r="J31" i="7"/>
  <c r="I31" i="7"/>
  <c r="H31" i="7"/>
  <c r="J30" i="7"/>
  <c r="I30" i="7"/>
  <c r="H30" i="7"/>
  <c r="I29" i="7"/>
  <c r="H29" i="7"/>
  <c r="J29" i="7" s="1"/>
  <c r="I28" i="7"/>
  <c r="H28" i="7"/>
  <c r="J28" i="7" s="1"/>
  <c r="J27" i="7"/>
  <c r="I27" i="7"/>
  <c r="H27" i="7"/>
  <c r="J26" i="7"/>
  <c r="I26" i="7"/>
  <c r="H26" i="7"/>
  <c r="I25" i="7"/>
  <c r="H25" i="7"/>
  <c r="J25" i="7" s="1"/>
  <c r="I24" i="7"/>
  <c r="H24" i="7"/>
  <c r="J24" i="7" s="1"/>
  <c r="J23" i="7"/>
  <c r="I23" i="7"/>
  <c r="H23" i="7"/>
  <c r="J22" i="7"/>
  <c r="I22" i="7"/>
  <c r="H22" i="7"/>
  <c r="I21" i="7"/>
  <c r="H21" i="7"/>
  <c r="J21" i="7" s="1"/>
  <c r="I20" i="7"/>
  <c r="H20" i="7"/>
  <c r="J20" i="7" s="1"/>
  <c r="J19" i="7"/>
  <c r="I19" i="7"/>
  <c r="H19" i="7"/>
  <c r="J18" i="7"/>
  <c r="I18" i="7"/>
  <c r="H18" i="7"/>
  <c r="I17" i="7"/>
  <c r="H17" i="7"/>
  <c r="J17" i="7" s="1"/>
  <c r="I16" i="7"/>
  <c r="H16" i="7"/>
  <c r="J16" i="7" s="1"/>
  <c r="J15" i="7"/>
  <c r="I15" i="7"/>
  <c r="H15" i="7"/>
  <c r="J14" i="7"/>
  <c r="I14" i="7"/>
  <c r="H14" i="7"/>
  <c r="I13" i="7"/>
  <c r="H13" i="7"/>
  <c r="J13" i="7" s="1"/>
  <c r="I12" i="7"/>
  <c r="H12" i="7"/>
  <c r="J12" i="7" s="1"/>
  <c r="J11" i="7"/>
  <c r="I11" i="7"/>
  <c r="H11" i="7"/>
  <c r="J10" i="7"/>
  <c r="I10" i="7"/>
  <c r="H10" i="7"/>
  <c r="I9" i="7"/>
  <c r="H9" i="7"/>
  <c r="J9" i="7" s="1"/>
  <c r="I8" i="7"/>
  <c r="H8" i="7"/>
  <c r="J8" i="7" s="1"/>
  <c r="J7" i="7"/>
  <c r="I7" i="7"/>
  <c r="H7" i="7"/>
  <c r="I42" i="6"/>
  <c r="H42" i="6"/>
  <c r="D42" i="6"/>
  <c r="C42" i="6"/>
  <c r="L41" i="6"/>
  <c r="K41" i="6"/>
  <c r="G41" i="6"/>
  <c r="F41" i="6"/>
  <c r="L40" i="6"/>
  <c r="K40" i="6"/>
  <c r="G40" i="6"/>
  <c r="F40" i="6"/>
  <c r="L39" i="6"/>
  <c r="K39" i="6"/>
  <c r="G39" i="6"/>
  <c r="F39" i="6"/>
  <c r="L38" i="6"/>
  <c r="K38" i="6"/>
  <c r="G38" i="6"/>
  <c r="F38" i="6"/>
  <c r="L37" i="6"/>
  <c r="K37" i="6"/>
  <c r="G37" i="6"/>
  <c r="F37" i="6"/>
  <c r="L36" i="6"/>
  <c r="K36" i="6"/>
  <c r="G36" i="6"/>
  <c r="F36" i="6"/>
  <c r="L35" i="6"/>
  <c r="K35" i="6"/>
  <c r="G35" i="6"/>
  <c r="F35" i="6"/>
  <c r="L34" i="6"/>
  <c r="K34" i="6"/>
  <c r="G34" i="6"/>
  <c r="F34" i="6"/>
  <c r="L33" i="6"/>
  <c r="M33" i="6" s="1"/>
  <c r="K33" i="6"/>
  <c r="G33" i="6"/>
  <c r="F33" i="6"/>
  <c r="L32" i="6"/>
  <c r="K32" i="6"/>
  <c r="G32" i="6"/>
  <c r="F32" i="6"/>
  <c r="L31" i="6"/>
  <c r="K31" i="6"/>
  <c r="G31" i="6"/>
  <c r="F31" i="6"/>
  <c r="L30" i="6"/>
  <c r="K30" i="6"/>
  <c r="G30" i="6"/>
  <c r="F30" i="6"/>
  <c r="L29" i="6"/>
  <c r="K29" i="6"/>
  <c r="G29" i="6"/>
  <c r="F29" i="6"/>
  <c r="L28" i="6"/>
  <c r="K28" i="6"/>
  <c r="G28" i="6"/>
  <c r="F28" i="6"/>
  <c r="L27" i="6"/>
  <c r="M27" i="6" s="1"/>
  <c r="K27" i="6"/>
  <c r="G27" i="6"/>
  <c r="F27" i="6"/>
  <c r="L26" i="6"/>
  <c r="K26" i="6"/>
  <c r="G26" i="6"/>
  <c r="F26" i="6"/>
  <c r="L25" i="6"/>
  <c r="K25" i="6"/>
  <c r="G25" i="6"/>
  <c r="F25" i="6"/>
  <c r="L24" i="6"/>
  <c r="K24" i="6"/>
  <c r="G24" i="6"/>
  <c r="F24" i="6"/>
  <c r="L23" i="6"/>
  <c r="K23" i="6"/>
  <c r="G23" i="6"/>
  <c r="F23" i="6"/>
  <c r="L22" i="6"/>
  <c r="K22" i="6"/>
  <c r="G22" i="6"/>
  <c r="F22" i="6"/>
  <c r="L21" i="6"/>
  <c r="K21" i="6"/>
  <c r="G21" i="6"/>
  <c r="F21" i="6"/>
  <c r="L20" i="6"/>
  <c r="K20" i="6"/>
  <c r="G20" i="6"/>
  <c r="F20" i="6"/>
  <c r="L19" i="6"/>
  <c r="M19" i="6" s="1"/>
  <c r="K19" i="6"/>
  <c r="G19" i="6"/>
  <c r="F19" i="6"/>
  <c r="L18" i="6"/>
  <c r="K18" i="6"/>
  <c r="G18" i="6"/>
  <c r="F18" i="6"/>
  <c r="L17" i="6"/>
  <c r="K17" i="6"/>
  <c r="G17" i="6"/>
  <c r="F17" i="6"/>
  <c r="L16" i="6"/>
  <c r="K16" i="6"/>
  <c r="G16" i="6"/>
  <c r="F16" i="6"/>
  <c r="L15" i="6"/>
  <c r="K15" i="6"/>
  <c r="G15" i="6"/>
  <c r="F15" i="6"/>
  <c r="L14" i="6"/>
  <c r="K14" i="6"/>
  <c r="G14" i="6"/>
  <c r="F14" i="6"/>
  <c r="L13" i="6"/>
  <c r="K13" i="6"/>
  <c r="G13" i="6"/>
  <c r="F13" i="6"/>
  <c r="L12" i="6"/>
  <c r="K12" i="6"/>
  <c r="G12" i="6"/>
  <c r="F12" i="6"/>
  <c r="L11" i="6"/>
  <c r="M11" i="6" s="1"/>
  <c r="K11" i="6"/>
  <c r="G11" i="6"/>
  <c r="F11" i="6"/>
  <c r="L10" i="6"/>
  <c r="K10" i="6"/>
  <c r="G10" i="6"/>
  <c r="F10" i="6"/>
  <c r="L9" i="6"/>
  <c r="K9" i="6"/>
  <c r="G9" i="6"/>
  <c r="F9" i="6"/>
  <c r="L8" i="6"/>
  <c r="K8" i="6"/>
  <c r="G8" i="6"/>
  <c r="F8" i="6"/>
  <c r="L7" i="6"/>
  <c r="K7" i="6"/>
  <c r="G7" i="6"/>
  <c r="F7" i="6"/>
  <c r="D44" i="5"/>
  <c r="C44" i="5"/>
  <c r="E43" i="5"/>
  <c r="E42" i="5"/>
  <c r="E41" i="5"/>
  <c r="E40" i="5"/>
  <c r="E39" i="5"/>
  <c r="E38" i="5"/>
  <c r="E37" i="5"/>
  <c r="E36" i="5"/>
  <c r="E35" i="5"/>
  <c r="E34" i="5"/>
  <c r="E33" i="5"/>
  <c r="E32" i="5"/>
  <c r="E31" i="5"/>
  <c r="E30" i="5"/>
  <c r="E29" i="5"/>
  <c r="E28" i="5"/>
  <c r="E27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E13" i="5"/>
  <c r="E12" i="5"/>
  <c r="E11" i="5"/>
  <c r="E10" i="5"/>
  <c r="E44" i="5" s="1"/>
  <c r="E9" i="5"/>
  <c r="I42" i="4"/>
  <c r="H42" i="4"/>
  <c r="D42" i="4"/>
  <c r="C42" i="4"/>
  <c r="O41" i="4"/>
  <c r="M41" i="4"/>
  <c r="L41" i="4"/>
  <c r="K41" i="4"/>
  <c r="G41" i="4"/>
  <c r="F41" i="4"/>
  <c r="L40" i="4"/>
  <c r="K40" i="4"/>
  <c r="G40" i="4"/>
  <c r="F40" i="4"/>
  <c r="O39" i="4"/>
  <c r="M39" i="4"/>
  <c r="L39" i="4"/>
  <c r="K39" i="4"/>
  <c r="G39" i="4"/>
  <c r="F39" i="4"/>
  <c r="L38" i="4"/>
  <c r="K38" i="4"/>
  <c r="G38" i="4"/>
  <c r="F38" i="4"/>
  <c r="O37" i="4"/>
  <c r="M37" i="4"/>
  <c r="L37" i="4"/>
  <c r="K37" i="4"/>
  <c r="G37" i="4"/>
  <c r="F37" i="4"/>
  <c r="L36" i="4"/>
  <c r="K36" i="4"/>
  <c r="G36" i="4"/>
  <c r="F36" i="4"/>
  <c r="O35" i="4"/>
  <c r="M35" i="4"/>
  <c r="L35" i="4"/>
  <c r="K35" i="4"/>
  <c r="G35" i="4"/>
  <c r="F35" i="4"/>
  <c r="L34" i="4"/>
  <c r="K34" i="4"/>
  <c r="G34" i="4"/>
  <c r="F34" i="4"/>
  <c r="O33" i="4"/>
  <c r="M33" i="4"/>
  <c r="L33" i="4"/>
  <c r="K33" i="4"/>
  <c r="G33" i="4"/>
  <c r="F33" i="4"/>
  <c r="L32" i="4"/>
  <c r="K32" i="4"/>
  <c r="G32" i="4"/>
  <c r="F32" i="4"/>
  <c r="O31" i="4"/>
  <c r="M31" i="4"/>
  <c r="L31" i="4"/>
  <c r="K31" i="4"/>
  <c r="G31" i="4"/>
  <c r="F31" i="4"/>
  <c r="L30" i="4"/>
  <c r="K30" i="4"/>
  <c r="G30" i="4"/>
  <c r="F30" i="4"/>
  <c r="O29" i="4"/>
  <c r="M29" i="4"/>
  <c r="L29" i="4"/>
  <c r="K29" i="4"/>
  <c r="G29" i="4"/>
  <c r="F29" i="4"/>
  <c r="L28" i="4"/>
  <c r="K28" i="4"/>
  <c r="G28" i="4"/>
  <c r="F28" i="4"/>
  <c r="O27" i="4"/>
  <c r="M27" i="4"/>
  <c r="L27" i="4"/>
  <c r="K27" i="4"/>
  <c r="G27" i="4"/>
  <c r="F27" i="4"/>
  <c r="L26" i="4"/>
  <c r="K26" i="4"/>
  <c r="G26" i="4"/>
  <c r="F26" i="4"/>
  <c r="O25" i="4"/>
  <c r="M25" i="4"/>
  <c r="L25" i="4"/>
  <c r="K25" i="4"/>
  <c r="G25" i="4"/>
  <c r="F25" i="4"/>
  <c r="L24" i="4"/>
  <c r="K24" i="4"/>
  <c r="G24" i="4"/>
  <c r="F24" i="4"/>
  <c r="O23" i="4"/>
  <c r="M23" i="4"/>
  <c r="L23" i="4"/>
  <c r="K23" i="4"/>
  <c r="G23" i="4"/>
  <c r="F23" i="4"/>
  <c r="L22" i="4"/>
  <c r="K22" i="4"/>
  <c r="G22" i="4"/>
  <c r="F22" i="4"/>
  <c r="O21" i="4"/>
  <c r="M21" i="4"/>
  <c r="L21" i="4"/>
  <c r="K21" i="4"/>
  <c r="G21" i="4"/>
  <c r="F21" i="4"/>
  <c r="L20" i="4"/>
  <c r="K20" i="4"/>
  <c r="G20" i="4"/>
  <c r="F20" i="4"/>
  <c r="O19" i="4"/>
  <c r="M19" i="4"/>
  <c r="L19" i="4"/>
  <c r="K19" i="4"/>
  <c r="G19" i="4"/>
  <c r="F19" i="4"/>
  <c r="L18" i="4"/>
  <c r="K18" i="4"/>
  <c r="G18" i="4"/>
  <c r="F18" i="4"/>
  <c r="O17" i="4"/>
  <c r="M17" i="4"/>
  <c r="L17" i="4"/>
  <c r="K17" i="4"/>
  <c r="G17" i="4"/>
  <c r="F17" i="4"/>
  <c r="L16" i="4"/>
  <c r="K16" i="4"/>
  <c r="G16" i="4"/>
  <c r="F16" i="4"/>
  <c r="O15" i="4"/>
  <c r="M15" i="4"/>
  <c r="L15" i="4"/>
  <c r="K15" i="4"/>
  <c r="G15" i="4"/>
  <c r="F15" i="4"/>
  <c r="L14" i="4"/>
  <c r="K14" i="4"/>
  <c r="G14" i="4"/>
  <c r="F14" i="4"/>
  <c r="O13" i="4"/>
  <c r="M13" i="4"/>
  <c r="L13" i="4"/>
  <c r="K13" i="4"/>
  <c r="G13" i="4"/>
  <c r="F13" i="4"/>
  <c r="L12" i="4"/>
  <c r="K12" i="4"/>
  <c r="G12" i="4"/>
  <c r="F12" i="4"/>
  <c r="O11" i="4"/>
  <c r="M11" i="4"/>
  <c r="L11" i="4"/>
  <c r="K11" i="4"/>
  <c r="G11" i="4"/>
  <c r="F11" i="4"/>
  <c r="L10" i="4"/>
  <c r="K10" i="4"/>
  <c r="G10" i="4"/>
  <c r="F10" i="4"/>
  <c r="O9" i="4"/>
  <c r="M9" i="4"/>
  <c r="L9" i="4"/>
  <c r="K9" i="4"/>
  <c r="G9" i="4"/>
  <c r="F9" i="4"/>
  <c r="L8" i="4"/>
  <c r="K8" i="4"/>
  <c r="G8" i="4"/>
  <c r="F8" i="4"/>
  <c r="O7" i="4"/>
  <c r="M7" i="4"/>
  <c r="L7" i="4"/>
  <c r="K7" i="4"/>
  <c r="G7" i="4"/>
  <c r="F7" i="4"/>
  <c r="F43" i="3"/>
  <c r="E43" i="3"/>
  <c r="D43" i="3"/>
  <c r="C43" i="3"/>
  <c r="H43" i="3" s="1"/>
  <c r="H42" i="3"/>
  <c r="G42" i="3"/>
  <c r="H41" i="3"/>
  <c r="G41" i="3"/>
  <c r="H40" i="3"/>
  <c r="G40" i="3"/>
  <c r="H39" i="3"/>
  <c r="G39" i="3"/>
  <c r="H38" i="3"/>
  <c r="G38" i="3"/>
  <c r="H37" i="3"/>
  <c r="G37" i="3"/>
  <c r="H36" i="3"/>
  <c r="G36" i="3"/>
  <c r="H35" i="3"/>
  <c r="G35" i="3"/>
  <c r="H34" i="3"/>
  <c r="G34" i="3"/>
  <c r="H33" i="3"/>
  <c r="G33" i="3"/>
  <c r="H32" i="3"/>
  <c r="G32" i="3"/>
  <c r="H31" i="3"/>
  <c r="G31" i="3"/>
  <c r="H30" i="3"/>
  <c r="G30" i="3"/>
  <c r="H29" i="3"/>
  <c r="G29" i="3"/>
  <c r="H28" i="3"/>
  <c r="G28" i="3"/>
  <c r="H27" i="3"/>
  <c r="G27" i="3"/>
  <c r="H26" i="3"/>
  <c r="G26" i="3"/>
  <c r="H25" i="3"/>
  <c r="G25" i="3"/>
  <c r="H24" i="3"/>
  <c r="G24" i="3"/>
  <c r="H23" i="3"/>
  <c r="G23" i="3"/>
  <c r="H22" i="3"/>
  <c r="G22" i="3"/>
  <c r="H21" i="3"/>
  <c r="G21" i="3"/>
  <c r="H20" i="3"/>
  <c r="G20" i="3"/>
  <c r="H19" i="3"/>
  <c r="G19" i="3"/>
  <c r="H18" i="3"/>
  <c r="G18" i="3"/>
  <c r="H17" i="3"/>
  <c r="G17" i="3"/>
  <c r="H16" i="3"/>
  <c r="G16" i="3"/>
  <c r="H15" i="3"/>
  <c r="G15" i="3"/>
  <c r="H14" i="3"/>
  <c r="G14" i="3"/>
  <c r="H13" i="3"/>
  <c r="G13" i="3"/>
  <c r="H12" i="3"/>
  <c r="G12" i="3"/>
  <c r="H11" i="3"/>
  <c r="G11" i="3"/>
  <c r="H10" i="3"/>
  <c r="G10" i="3"/>
  <c r="H9" i="3"/>
  <c r="G9" i="3"/>
  <c r="H8" i="3"/>
  <c r="G8" i="3"/>
  <c r="J46" i="2"/>
  <c r="I46" i="2"/>
  <c r="H46" i="2"/>
  <c r="G46" i="2"/>
  <c r="F46" i="2"/>
  <c r="E46" i="2"/>
  <c r="D46" i="2"/>
  <c r="C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46" i="2" s="1"/>
  <c r="L15" i="2"/>
  <c r="L14" i="2"/>
  <c r="L13" i="2"/>
  <c r="L12" i="2"/>
  <c r="L11" i="2"/>
  <c r="AE50" i="1"/>
  <c r="AD50" i="1"/>
  <c r="AC50" i="1"/>
  <c r="AB50" i="1"/>
  <c r="AA50" i="1"/>
  <c r="Z50" i="1"/>
  <c r="Y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J50" i="1"/>
  <c r="I50" i="1"/>
  <c r="H50" i="1"/>
  <c r="G50" i="1"/>
  <c r="F50" i="1"/>
  <c r="E50" i="1"/>
  <c r="D50" i="1"/>
  <c r="C50" i="1"/>
  <c r="BN49" i="1"/>
  <c r="BM49" i="1"/>
  <c r="BL49" i="1"/>
  <c r="BK49" i="1"/>
  <c r="BJ49" i="1"/>
  <c r="BI49" i="1"/>
  <c r="BH49" i="1"/>
  <c r="AK49" i="1" s="1"/>
  <c r="BG49" i="1"/>
  <c r="BF49" i="1"/>
  <c r="BE49" i="1"/>
  <c r="BD49" i="1"/>
  <c r="BC49" i="1"/>
  <c r="BB49" i="1"/>
  <c r="BA49" i="1"/>
  <c r="AZ49" i="1"/>
  <c r="AY49" i="1"/>
  <c r="AX49" i="1"/>
  <c r="AW49" i="1"/>
  <c r="AV49" i="1"/>
  <c r="AJ49" i="1" s="1"/>
  <c r="AU49" i="1"/>
  <c r="AT49" i="1"/>
  <c r="AS49" i="1"/>
  <c r="AR49" i="1"/>
  <c r="AQ49" i="1"/>
  <c r="AP49" i="1"/>
  <c r="AO49" i="1"/>
  <c r="AN49" i="1"/>
  <c r="AM49" i="1"/>
  <c r="BN48" i="1"/>
  <c r="BM48" i="1"/>
  <c r="BL48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K48" i="1" s="1"/>
  <c r="AS48" i="1"/>
  <c r="AR48" i="1"/>
  <c r="AQ48" i="1"/>
  <c r="AP48" i="1"/>
  <c r="AJ48" i="1" s="1"/>
  <c r="AO48" i="1"/>
  <c r="AN48" i="1"/>
  <c r="AM48" i="1"/>
  <c r="BN47" i="1"/>
  <c r="BM47" i="1"/>
  <c r="BL47" i="1"/>
  <c r="BK47" i="1"/>
  <c r="BJ47" i="1"/>
  <c r="BI47" i="1"/>
  <c r="BH47" i="1"/>
  <c r="BG47" i="1"/>
  <c r="BF47" i="1"/>
  <c r="BE47" i="1"/>
  <c r="BD47" i="1"/>
  <c r="BC47" i="1"/>
  <c r="BB47" i="1"/>
  <c r="BA47" i="1"/>
  <c r="AZ47" i="1"/>
  <c r="AY47" i="1"/>
  <c r="AK47" i="1" s="1"/>
  <c r="AX47" i="1"/>
  <c r="AW47" i="1"/>
  <c r="AV47" i="1"/>
  <c r="AU47" i="1"/>
  <c r="AT47" i="1"/>
  <c r="AS47" i="1"/>
  <c r="AR47" i="1"/>
  <c r="AQ47" i="1"/>
  <c r="AP47" i="1"/>
  <c r="AO47" i="1"/>
  <c r="AN47" i="1"/>
  <c r="AM47" i="1"/>
  <c r="AJ47" i="1" s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J46" i="1" s="1"/>
  <c r="AU46" i="1"/>
  <c r="AT46" i="1"/>
  <c r="AK46" i="1" s="1"/>
  <c r="AS46" i="1"/>
  <c r="AR46" i="1"/>
  <c r="AQ46" i="1"/>
  <c r="AP46" i="1"/>
  <c r="AO46" i="1"/>
  <c r="AN46" i="1"/>
  <c r="AM46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K45" i="1" s="1"/>
  <c r="AR45" i="1"/>
  <c r="AQ45" i="1"/>
  <c r="AP45" i="1"/>
  <c r="AO45" i="1"/>
  <c r="AN45" i="1"/>
  <c r="AM45" i="1"/>
  <c r="AJ45" i="1" s="1"/>
  <c r="BN44" i="1"/>
  <c r="BM44" i="1"/>
  <c r="BL44" i="1"/>
  <c r="BK44" i="1"/>
  <c r="BJ44" i="1"/>
  <c r="BI44" i="1"/>
  <c r="BH44" i="1"/>
  <c r="AK44" i="1" s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J44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K43" i="1" s="1"/>
  <c r="AS43" i="1"/>
  <c r="AR43" i="1"/>
  <c r="AQ43" i="1"/>
  <c r="AP43" i="1"/>
  <c r="AO43" i="1"/>
  <c r="AN43" i="1"/>
  <c r="AM43" i="1"/>
  <c r="AJ43" i="1" s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J42" i="1" s="1"/>
  <c r="AK42" i="1"/>
  <c r="BN41" i="1"/>
  <c r="BM41" i="1"/>
  <c r="BL41" i="1"/>
  <c r="BK41" i="1"/>
  <c r="BJ41" i="1"/>
  <c r="BI41" i="1"/>
  <c r="BH41" i="1"/>
  <c r="BG41" i="1"/>
  <c r="BF41" i="1"/>
  <c r="BE41" i="1"/>
  <c r="BD41" i="1"/>
  <c r="BC41" i="1"/>
  <c r="BB41" i="1"/>
  <c r="BA41" i="1"/>
  <c r="AZ41" i="1"/>
  <c r="AY41" i="1"/>
  <c r="AX41" i="1"/>
  <c r="AW41" i="1"/>
  <c r="AV41" i="1"/>
  <c r="AU41" i="1"/>
  <c r="AT41" i="1"/>
  <c r="AK41" i="1" s="1"/>
  <c r="AS41" i="1"/>
  <c r="AR41" i="1"/>
  <c r="AQ41" i="1"/>
  <c r="AP41" i="1"/>
  <c r="AO41" i="1"/>
  <c r="AN41" i="1"/>
  <c r="AM41" i="1"/>
  <c r="AJ41" i="1"/>
  <c r="AL41" i="1" s="1"/>
  <c r="BN40" i="1"/>
  <c r="BM40" i="1"/>
  <c r="BL40" i="1"/>
  <c r="BK40" i="1"/>
  <c r="BJ40" i="1"/>
  <c r="BI40" i="1"/>
  <c r="BH40" i="1"/>
  <c r="BG40" i="1"/>
  <c r="BF40" i="1"/>
  <c r="BE40" i="1"/>
  <c r="BD40" i="1"/>
  <c r="BC40" i="1"/>
  <c r="BB40" i="1"/>
  <c r="BA40" i="1"/>
  <c r="AZ40" i="1"/>
  <c r="AY40" i="1"/>
  <c r="AK40" i="1" s="1"/>
  <c r="AX40" i="1"/>
  <c r="AW40" i="1"/>
  <c r="AV40" i="1"/>
  <c r="AU40" i="1"/>
  <c r="AT40" i="1"/>
  <c r="AS40" i="1"/>
  <c r="AR40" i="1"/>
  <c r="AQ40" i="1"/>
  <c r="AP40" i="1"/>
  <c r="AO40" i="1"/>
  <c r="AN40" i="1"/>
  <c r="AM40" i="1"/>
  <c r="AJ40" i="1" s="1"/>
  <c r="BN39" i="1"/>
  <c r="BM39" i="1"/>
  <c r="BL39" i="1"/>
  <c r="BK39" i="1"/>
  <c r="BJ39" i="1"/>
  <c r="BI39" i="1"/>
  <c r="BH39" i="1"/>
  <c r="BG39" i="1"/>
  <c r="BF39" i="1"/>
  <c r="BE39" i="1"/>
  <c r="BD39" i="1"/>
  <c r="BC39" i="1"/>
  <c r="BB39" i="1"/>
  <c r="BA39" i="1"/>
  <c r="AZ39" i="1"/>
  <c r="AY39" i="1"/>
  <c r="AX39" i="1"/>
  <c r="AW39" i="1"/>
  <c r="AV39" i="1"/>
  <c r="AJ39" i="1" s="1"/>
  <c r="AU39" i="1"/>
  <c r="AT39" i="1"/>
  <c r="AK39" i="1" s="1"/>
  <c r="AS39" i="1"/>
  <c r="AR39" i="1"/>
  <c r="AQ39" i="1"/>
  <c r="AP39" i="1"/>
  <c r="AO39" i="1"/>
  <c r="AN39" i="1"/>
  <c r="AM39" i="1"/>
  <c r="BN38" i="1"/>
  <c r="BM38" i="1"/>
  <c r="BL38" i="1"/>
  <c r="BK38" i="1"/>
  <c r="BJ38" i="1"/>
  <c r="BI38" i="1"/>
  <c r="BH38" i="1"/>
  <c r="BG38" i="1"/>
  <c r="BF38" i="1"/>
  <c r="BE38" i="1"/>
  <c r="BD38" i="1"/>
  <c r="BC38" i="1"/>
  <c r="BB38" i="1"/>
  <c r="BA38" i="1"/>
  <c r="AZ38" i="1"/>
  <c r="AY38" i="1"/>
  <c r="AX38" i="1"/>
  <c r="AW38" i="1"/>
  <c r="AV38" i="1"/>
  <c r="AU38" i="1"/>
  <c r="AT38" i="1"/>
  <c r="AK38" i="1" s="1"/>
  <c r="AS38" i="1"/>
  <c r="AR38" i="1"/>
  <c r="AQ38" i="1"/>
  <c r="AP38" i="1"/>
  <c r="AO38" i="1"/>
  <c r="AN38" i="1"/>
  <c r="AM38" i="1"/>
  <c r="AJ38" i="1" s="1"/>
  <c r="BN37" i="1"/>
  <c r="BM37" i="1"/>
  <c r="BL37" i="1"/>
  <c r="BK37" i="1"/>
  <c r="BJ37" i="1"/>
  <c r="BI37" i="1"/>
  <c r="BH37" i="1"/>
  <c r="AK37" i="1" s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J37" i="1"/>
  <c r="BN36" i="1"/>
  <c r="BM36" i="1"/>
  <c r="BL36" i="1"/>
  <c r="BK36" i="1"/>
  <c r="BJ36" i="1"/>
  <c r="BI36" i="1"/>
  <c r="BH36" i="1"/>
  <c r="BG36" i="1"/>
  <c r="BF36" i="1"/>
  <c r="BE36" i="1"/>
  <c r="BD36" i="1"/>
  <c r="BC36" i="1"/>
  <c r="BB36" i="1"/>
  <c r="BA36" i="1"/>
  <c r="AZ36" i="1"/>
  <c r="AY36" i="1"/>
  <c r="AX36" i="1"/>
  <c r="AW36" i="1"/>
  <c r="AV36" i="1"/>
  <c r="AU36" i="1"/>
  <c r="AT36" i="1"/>
  <c r="AK36" i="1" s="1"/>
  <c r="AS36" i="1"/>
  <c r="AR36" i="1"/>
  <c r="AQ36" i="1"/>
  <c r="AP36" i="1"/>
  <c r="AJ36" i="1" s="1"/>
  <c r="AO36" i="1"/>
  <c r="AN36" i="1"/>
  <c r="AM36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K35" i="1" s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J35" i="1" s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J34" i="1" s="1"/>
  <c r="AU34" i="1"/>
  <c r="AT34" i="1"/>
  <c r="AK34" i="1" s="1"/>
  <c r="AS34" i="1"/>
  <c r="AR34" i="1"/>
  <c r="AQ34" i="1"/>
  <c r="AP34" i="1"/>
  <c r="AO34" i="1"/>
  <c r="AN34" i="1"/>
  <c r="AM34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K33" i="1" s="1"/>
  <c r="AR33" i="1"/>
  <c r="AQ33" i="1"/>
  <c r="AP33" i="1"/>
  <c r="AO33" i="1"/>
  <c r="AN33" i="1"/>
  <c r="AM33" i="1"/>
  <c r="AJ33" i="1" s="1"/>
  <c r="BN32" i="1"/>
  <c r="BM32" i="1"/>
  <c r="BL32" i="1"/>
  <c r="BK32" i="1"/>
  <c r="BJ32" i="1"/>
  <c r="BI32" i="1"/>
  <c r="BH32" i="1"/>
  <c r="AK32" i="1" s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J32" i="1" s="1"/>
  <c r="AU32" i="1"/>
  <c r="AT32" i="1"/>
  <c r="AS32" i="1"/>
  <c r="AR32" i="1"/>
  <c r="AQ32" i="1"/>
  <c r="AP32" i="1"/>
  <c r="AO32" i="1"/>
  <c r="AN32" i="1"/>
  <c r="AM32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K31" i="1" s="1"/>
  <c r="AS31" i="1"/>
  <c r="AR31" i="1"/>
  <c r="AQ31" i="1"/>
  <c r="AP31" i="1"/>
  <c r="AO31" i="1"/>
  <c r="AN31" i="1"/>
  <c r="AM31" i="1"/>
  <c r="AJ31" i="1" s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J30" i="1" s="1"/>
  <c r="AK30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J29" i="1" s="1"/>
  <c r="AU29" i="1"/>
  <c r="AT29" i="1"/>
  <c r="AK29" i="1" s="1"/>
  <c r="AS29" i="1"/>
  <c r="AR29" i="1"/>
  <c r="AQ29" i="1"/>
  <c r="AP29" i="1"/>
  <c r="AO29" i="1"/>
  <c r="AN29" i="1"/>
  <c r="AM29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K28" i="1" s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J28" i="1" s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J27" i="1" s="1"/>
  <c r="AU27" i="1"/>
  <c r="AT27" i="1"/>
  <c r="AK27" i="1" s="1"/>
  <c r="AS27" i="1"/>
  <c r="AR27" i="1"/>
  <c r="AQ27" i="1"/>
  <c r="AP27" i="1"/>
  <c r="AO27" i="1"/>
  <c r="AN27" i="1"/>
  <c r="AM27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K26" i="1" s="1"/>
  <c r="AS26" i="1"/>
  <c r="AR26" i="1"/>
  <c r="AQ26" i="1"/>
  <c r="AP26" i="1"/>
  <c r="AO26" i="1"/>
  <c r="AN26" i="1"/>
  <c r="AM26" i="1"/>
  <c r="AJ26" i="1" s="1"/>
  <c r="BN25" i="1"/>
  <c r="BM25" i="1"/>
  <c r="BL25" i="1"/>
  <c r="BK25" i="1"/>
  <c r="BJ25" i="1"/>
  <c r="BI25" i="1"/>
  <c r="BH25" i="1"/>
  <c r="AK25" i="1" s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V50" i="1" s="1"/>
  <c r="AU25" i="1"/>
  <c r="AT25" i="1"/>
  <c r="AS25" i="1"/>
  <c r="AR25" i="1"/>
  <c r="AQ25" i="1"/>
  <c r="AP25" i="1"/>
  <c r="AO25" i="1"/>
  <c r="AN25" i="1"/>
  <c r="AM25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K24" i="1" s="1"/>
  <c r="AS24" i="1"/>
  <c r="AR24" i="1"/>
  <c r="AQ24" i="1"/>
  <c r="AP24" i="1"/>
  <c r="AJ24" i="1" s="1"/>
  <c r="AO24" i="1"/>
  <c r="AN24" i="1"/>
  <c r="AM24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K23" i="1" s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J23" i="1" s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K22" i="1" s="1"/>
  <c r="AS22" i="1"/>
  <c r="AR22" i="1"/>
  <c r="AQ22" i="1"/>
  <c r="AP22" i="1"/>
  <c r="AO22" i="1"/>
  <c r="AN22" i="1"/>
  <c r="AM22" i="1"/>
  <c r="AJ22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K21" i="1" s="1"/>
  <c r="AR21" i="1"/>
  <c r="AQ21" i="1"/>
  <c r="AP21" i="1"/>
  <c r="AO21" i="1"/>
  <c r="AN21" i="1"/>
  <c r="AM21" i="1"/>
  <c r="AJ21" i="1" s="1"/>
  <c r="BN20" i="1"/>
  <c r="BM20" i="1"/>
  <c r="BL20" i="1"/>
  <c r="BK20" i="1"/>
  <c r="BJ20" i="1"/>
  <c r="BI20" i="1"/>
  <c r="BH20" i="1"/>
  <c r="AK20" i="1" s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J20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K19" i="1" s="1"/>
  <c r="AS19" i="1"/>
  <c r="AR19" i="1"/>
  <c r="AQ19" i="1"/>
  <c r="AP19" i="1"/>
  <c r="AO19" i="1"/>
  <c r="AN19" i="1"/>
  <c r="AM19" i="1"/>
  <c r="AJ19" i="1" s="1"/>
  <c r="BN18" i="1"/>
  <c r="BM18" i="1"/>
  <c r="BL18" i="1"/>
  <c r="BK18" i="1"/>
  <c r="BJ18" i="1"/>
  <c r="BJ50" i="1" s="1"/>
  <c r="BI18" i="1"/>
  <c r="BI50" i="1" s="1"/>
  <c r="BH18" i="1"/>
  <c r="BG18" i="1"/>
  <c r="BF18" i="1"/>
  <c r="BE18" i="1"/>
  <c r="BD18" i="1"/>
  <c r="BC18" i="1"/>
  <c r="BB18" i="1"/>
  <c r="BA18" i="1"/>
  <c r="AZ18" i="1"/>
  <c r="AY18" i="1"/>
  <c r="AX18" i="1"/>
  <c r="AX50" i="1" s="1"/>
  <c r="AW18" i="1"/>
  <c r="AW50" i="1" s="1"/>
  <c r="AV18" i="1"/>
  <c r="AU18" i="1"/>
  <c r="AT18" i="1"/>
  <c r="AS18" i="1"/>
  <c r="AR18" i="1"/>
  <c r="AQ18" i="1"/>
  <c r="AP18" i="1"/>
  <c r="AO18" i="1"/>
  <c r="AN18" i="1"/>
  <c r="AM18" i="1"/>
  <c r="AJ18" i="1" s="1"/>
  <c r="AK18" i="1"/>
  <c r="BN17" i="1"/>
  <c r="BM17" i="1"/>
  <c r="BL17" i="1"/>
  <c r="BK17" i="1"/>
  <c r="BJ17" i="1"/>
  <c r="BI17" i="1"/>
  <c r="BH17" i="1"/>
  <c r="BG17" i="1"/>
  <c r="BF17" i="1"/>
  <c r="BE17" i="1"/>
  <c r="BD17" i="1"/>
  <c r="BC17" i="1"/>
  <c r="BB17" i="1"/>
  <c r="BA17" i="1"/>
  <c r="AZ17" i="1"/>
  <c r="AY17" i="1"/>
  <c r="AX17" i="1"/>
  <c r="AW17" i="1"/>
  <c r="AV17" i="1"/>
  <c r="AJ17" i="1" s="1"/>
  <c r="AU17" i="1"/>
  <c r="AT17" i="1"/>
  <c r="AK17" i="1" s="1"/>
  <c r="AS17" i="1"/>
  <c r="AR17" i="1"/>
  <c r="AQ17" i="1"/>
  <c r="AP17" i="1"/>
  <c r="AO17" i="1"/>
  <c r="AN17" i="1"/>
  <c r="AM17" i="1"/>
  <c r="BN16" i="1"/>
  <c r="BM16" i="1"/>
  <c r="BL16" i="1"/>
  <c r="BK16" i="1"/>
  <c r="BK50" i="1" s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Y50" i="1" s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J16" i="1" s="1"/>
  <c r="BN15" i="1"/>
  <c r="BN50" i="1" s="1"/>
  <c r="BM15" i="1"/>
  <c r="BM50" i="1" s="1"/>
  <c r="BL15" i="1"/>
  <c r="BL50" i="1" s="1"/>
  <c r="BK15" i="1"/>
  <c r="BJ15" i="1"/>
  <c r="BI15" i="1"/>
  <c r="BH15" i="1"/>
  <c r="BG15" i="1"/>
  <c r="BG50" i="1" s="1"/>
  <c r="BF15" i="1"/>
  <c r="BF50" i="1" s="1"/>
  <c r="BE15" i="1"/>
  <c r="BE50" i="1" s="1"/>
  <c r="BD15" i="1"/>
  <c r="BD50" i="1" s="1"/>
  <c r="BC15" i="1"/>
  <c r="BC50" i="1" s="1"/>
  <c r="BB15" i="1"/>
  <c r="BB50" i="1" s="1"/>
  <c r="BA15" i="1"/>
  <c r="BA50" i="1" s="1"/>
  <c r="AZ15" i="1"/>
  <c r="AZ50" i="1" s="1"/>
  <c r="AY15" i="1"/>
  <c r="AX15" i="1"/>
  <c r="AW15" i="1"/>
  <c r="AV15" i="1"/>
  <c r="AJ15" i="1" s="1"/>
  <c r="AU15" i="1"/>
  <c r="AU50" i="1" s="1"/>
  <c r="AT15" i="1"/>
  <c r="AK15" i="1" s="1"/>
  <c r="AS15" i="1"/>
  <c r="AS50" i="1" s="1"/>
  <c r="AR15" i="1"/>
  <c r="AR50" i="1" s="1"/>
  <c r="AQ15" i="1"/>
  <c r="AQ50" i="1" s="1"/>
  <c r="AP15" i="1"/>
  <c r="AP50" i="1" s="1"/>
  <c r="AO15" i="1"/>
  <c r="AO50" i="1" s="1"/>
  <c r="AN15" i="1"/>
  <c r="AN50" i="1" s="1"/>
  <c r="AM15" i="1"/>
  <c r="AE3" i="1"/>
  <c r="AD3" i="1"/>
  <c r="AC3" i="1"/>
  <c r="AB3" i="1"/>
  <c r="AA3" i="1"/>
  <c r="Z3" i="1"/>
  <c r="Y3" i="1"/>
  <c r="X3" i="1"/>
  <c r="U3" i="1"/>
  <c r="R3" i="1"/>
  <c r="O3" i="1"/>
  <c r="N3" i="1"/>
  <c r="L3" i="1"/>
  <c r="K3" i="1"/>
  <c r="J3" i="1"/>
  <c r="I3" i="1"/>
  <c r="H3" i="1"/>
  <c r="G3" i="1"/>
  <c r="F3" i="1"/>
  <c r="E3" i="1"/>
  <c r="D3" i="1"/>
  <c r="AL18" i="1" l="1"/>
  <c r="AL38" i="1"/>
  <c r="AL21" i="1"/>
  <c r="AL39" i="1"/>
  <c r="O30" i="4"/>
  <c r="O17" i="6"/>
  <c r="O23" i="6"/>
  <c r="AL44" i="1"/>
  <c r="O30" i="6"/>
  <c r="AL30" i="1"/>
  <c r="AL33" i="1"/>
  <c r="AL47" i="1"/>
  <c r="O28" i="4"/>
  <c r="O9" i="6"/>
  <c r="O21" i="6"/>
  <c r="AL28" i="1"/>
  <c r="AL36" i="1"/>
  <c r="AL42" i="1"/>
  <c r="O10" i="6"/>
  <c r="O16" i="6"/>
  <c r="O34" i="6"/>
  <c r="O40" i="6"/>
  <c r="AL29" i="1"/>
  <c r="AL31" i="1"/>
  <c r="AL45" i="1"/>
  <c r="O24" i="4"/>
  <c r="O36" i="4"/>
  <c r="AL15" i="1"/>
  <c r="AL32" i="1"/>
  <c r="AL40" i="1"/>
  <c r="I38" i="8"/>
  <c r="AL46" i="1"/>
  <c r="I46" i="8"/>
  <c r="AL49" i="1"/>
  <c r="J42" i="7"/>
  <c r="AL19" i="1"/>
  <c r="I16" i="8"/>
  <c r="AL24" i="1"/>
  <c r="O34" i="4"/>
  <c r="O7" i="6"/>
  <c r="O13" i="6"/>
  <c r="AL23" i="1"/>
  <c r="AL26" i="1"/>
  <c r="AL43" i="1"/>
  <c r="I40" i="8"/>
  <c r="AL48" i="1"/>
  <c r="O38" i="6"/>
  <c r="I14" i="8"/>
  <c r="AL17" i="1"/>
  <c r="AL34" i="1"/>
  <c r="O26" i="4"/>
  <c r="AL27" i="1"/>
  <c r="I24" i="8"/>
  <c r="I32" i="8"/>
  <c r="AL35" i="1"/>
  <c r="O20" i="4"/>
  <c r="O32" i="4"/>
  <c r="M29" i="6"/>
  <c r="O29" i="6" s="1"/>
  <c r="O33" i="6"/>
  <c r="AM50" i="1"/>
  <c r="AK16" i="1"/>
  <c r="AK50" i="1" s="1"/>
  <c r="AT50" i="1"/>
  <c r="M13" i="6"/>
  <c r="I18" i="8" s="1"/>
  <c r="M23" i="6"/>
  <c r="I28" i="8" s="1"/>
  <c r="M35" i="6"/>
  <c r="O35" i="6" s="1"/>
  <c r="M41" i="6"/>
  <c r="O41" i="6" s="1"/>
  <c r="BH50" i="1"/>
  <c r="M9" i="6"/>
  <c r="M31" i="6"/>
  <c r="O31" i="6" s="1"/>
  <c r="M17" i="6"/>
  <c r="M21" i="6"/>
  <c r="I26" i="8" s="1"/>
  <c r="M37" i="6"/>
  <c r="O37" i="6" s="1"/>
  <c r="M39" i="6"/>
  <c r="O39" i="6" s="1"/>
  <c r="O11" i="6"/>
  <c r="O19" i="6"/>
  <c r="O27" i="6"/>
  <c r="AL20" i="1"/>
  <c r="AL22" i="1"/>
  <c r="G43" i="3"/>
  <c r="M8" i="4"/>
  <c r="O8" i="4" s="1"/>
  <c r="M10" i="4"/>
  <c r="I15" i="8" s="1"/>
  <c r="M12" i="4"/>
  <c r="I17" i="8" s="1"/>
  <c r="M14" i="4"/>
  <c r="I19" i="8" s="1"/>
  <c r="M16" i="4"/>
  <c r="I21" i="8" s="1"/>
  <c r="M18" i="4"/>
  <c r="I23" i="8" s="1"/>
  <c r="M20" i="4"/>
  <c r="I25" i="8" s="1"/>
  <c r="M22" i="4"/>
  <c r="I27" i="8" s="1"/>
  <c r="M24" i="4"/>
  <c r="I29" i="8" s="1"/>
  <c r="M26" i="4"/>
  <c r="M28" i="4"/>
  <c r="I33" i="8" s="1"/>
  <c r="M30" i="4"/>
  <c r="I35" i="8" s="1"/>
  <c r="M32" i="4"/>
  <c r="I37" i="8" s="1"/>
  <c r="M34" i="4"/>
  <c r="I39" i="8" s="1"/>
  <c r="M36" i="4"/>
  <c r="M38" i="4"/>
  <c r="O38" i="4" s="1"/>
  <c r="M40" i="4"/>
  <c r="O40" i="4" s="1"/>
  <c r="I41" i="8"/>
  <c r="M15" i="6"/>
  <c r="O15" i="6" s="1"/>
  <c r="M8" i="6"/>
  <c r="O8" i="6" s="1"/>
  <c r="M10" i="6"/>
  <c r="M12" i="6"/>
  <c r="O12" i="6" s="1"/>
  <c r="M14" i="6"/>
  <c r="O14" i="6" s="1"/>
  <c r="M16" i="6"/>
  <c r="M18" i="6"/>
  <c r="O18" i="6" s="1"/>
  <c r="M20" i="6"/>
  <c r="O20" i="6" s="1"/>
  <c r="M22" i="6"/>
  <c r="O22" i="6" s="1"/>
  <c r="M24" i="6"/>
  <c r="O24" i="6" s="1"/>
  <c r="M26" i="6"/>
  <c r="O26" i="6" s="1"/>
  <c r="M28" i="6"/>
  <c r="O28" i="6" s="1"/>
  <c r="M30" i="6"/>
  <c r="M32" i="6"/>
  <c r="O32" i="6" s="1"/>
  <c r="M34" i="6"/>
  <c r="M36" i="6"/>
  <c r="O36" i="6" s="1"/>
  <c r="M38" i="6"/>
  <c r="M40" i="6"/>
  <c r="AJ25" i="1"/>
  <c r="M7" i="6"/>
  <c r="M25" i="6"/>
  <c r="O25" i="6" s="1"/>
  <c r="AL37" i="1"/>
  <c r="O42" i="6" l="1"/>
  <c r="I13" i="8"/>
  <c r="O22" i="4"/>
  <c r="I43" i="8"/>
  <c r="O12" i="4"/>
  <c r="O18" i="4"/>
  <c r="AL25" i="1"/>
  <c r="I22" i="8"/>
  <c r="M42" i="4"/>
  <c r="O14" i="4"/>
  <c r="I34" i="8"/>
  <c r="O16" i="4"/>
  <c r="I45" i="8"/>
  <c r="AL16" i="1"/>
  <c r="I31" i="8"/>
  <c r="O10" i="4"/>
  <c r="O42" i="4" s="1"/>
  <c r="I20" i="8"/>
  <c r="I42" i="8"/>
  <c r="I44" i="8"/>
  <c r="M42" i="6"/>
  <c r="I36" i="8"/>
  <c r="AJ50" i="1"/>
  <c r="I30" i="8"/>
  <c r="I12" i="8"/>
  <c r="I47" i="8" l="1"/>
</calcChain>
</file>

<file path=xl/sharedStrings.xml><?xml version="1.0" encoding="utf-8"?>
<sst xmlns="http://schemas.openxmlformats.org/spreadsheetml/2006/main" count="530" uniqueCount="156">
  <si>
    <t>Продолжение таблицы 1</t>
  </si>
  <si>
    <r>
      <rPr>
        <b/>
        <sz val="12"/>
        <rFont val="Times New Roman"/>
        <charset val="1"/>
      </rPr>
      <t xml:space="preserve">Расчет межбюджетных трансфертов, предоставляемых местным бюджетам из областного бюджета Новосибирской области в соответствии с утвержденной методикой 
</t>
    </r>
    <r>
      <rPr>
        <sz val="12"/>
        <rFont val="Times New Roman"/>
        <charset val="1"/>
      </rPr>
      <t>( в части обучающихся с ограниченными возможностями здоровья (далее - обучающиеся с ОВЗ) и обучающихся с ОВЗ в общеобразовательных организациях для детей, нуждающихся в длительном лечении в образовательных организациях)</t>
    </r>
  </si>
  <si>
    <t>№ п/п</t>
  </si>
  <si>
    <t>Наименование</t>
  </si>
  <si>
    <t>Количество обучающихся, всего чел.</t>
  </si>
  <si>
    <t>в том числе:</t>
  </si>
  <si>
    <t>Коэффициенты, учитывающие посещаемость:</t>
  </si>
  <si>
    <t>Итого размер трансферта, тыс. рублей</t>
  </si>
  <si>
    <t>Обучающиеся с ОВЗ в дошкольных образовательных организациях</t>
  </si>
  <si>
    <t>Количество обучающихся с ОВЗ в общеобразовательных организациях</t>
  </si>
  <si>
    <t>Количество обучающихся с ОВЗ в общеобразовательных организациях для детей, нуждающихся в длительном лечении</t>
  </si>
  <si>
    <t>1-4 классы</t>
  </si>
  <si>
    <t>5-11 классы</t>
  </si>
  <si>
    <t>обучающихся, проживающих в общеобразовательных организациях для детей, нуждающихся в длительном лечении</t>
  </si>
  <si>
    <t>обучающиеся с ограниченными возможностями здоровья</t>
  </si>
  <si>
    <t xml:space="preserve">в возрасте до 3-х лет </t>
  </si>
  <si>
    <t>в возрасте 3 – 7 лет</t>
  </si>
  <si>
    <t>в возрасте 7 – 11 лет</t>
  </si>
  <si>
    <t>в возрасте 7 - 11 лет</t>
  </si>
  <si>
    <t xml:space="preserve">в возрасте 12 лет и старше </t>
  </si>
  <si>
    <t>в возрасте 12 лет и старше</t>
  </si>
  <si>
    <t>не проживающие при 5-дневной учебной неделе</t>
  </si>
  <si>
    <t>проживающие при 7-дневной рабочей неделе образовательной организации</t>
  </si>
  <si>
    <t>проживающие при 5-дневной рабочей неделе образовательной организации</t>
  </si>
  <si>
    <t>не проживающие при 6-дневной учебной неделе</t>
  </si>
  <si>
    <t>не проживающие при 5-дневной учебной неделе
&lt;**&gt; руб.</t>
  </si>
  <si>
    <t>не проживающие при 6-дневной учебной неделе
&lt;**&gt; руб.</t>
  </si>
  <si>
    <t>в возрасте до 7 лет, не проживающих в дошкольных образовательных, общеобразовательных организациях</t>
  </si>
  <si>
    <t>в возрасте от 7 лет и старше, не проживающих в дошкольных образовательных, общеобразовательных организациях</t>
  </si>
  <si>
    <t>проживающих в дошкольных образовательных, общеобразовательных организациях</t>
  </si>
  <si>
    <t>Кол-во дней</t>
  </si>
  <si>
    <t>Планируемый норматив, рублей в месяц</t>
  </si>
  <si>
    <t>Баганский район</t>
  </si>
  <si>
    <t>Барабинский район</t>
  </si>
  <si>
    <t>Болотнинский район</t>
  </si>
  <si>
    <t>Венгеровский муниципальный округ</t>
  </si>
  <si>
    <t>Доволенский муниципальный округ</t>
  </si>
  <si>
    <t>Здвинский район</t>
  </si>
  <si>
    <t>Искитимский район</t>
  </si>
  <si>
    <t>Карасукский муниципальный округ</t>
  </si>
  <si>
    <t>Каргатский район</t>
  </si>
  <si>
    <t>Колыванский район</t>
  </si>
  <si>
    <t xml:space="preserve">Коченевский район </t>
  </si>
  <si>
    <t xml:space="preserve">Кочковский район </t>
  </si>
  <si>
    <t>Краснозерский район</t>
  </si>
  <si>
    <t>Куйбышевский район</t>
  </si>
  <si>
    <t>Купинский район</t>
  </si>
  <si>
    <t>Кыштовский район</t>
  </si>
  <si>
    <t>Маслянинский муниципальный округ</t>
  </si>
  <si>
    <t>Мошковский район</t>
  </si>
  <si>
    <t>Новосибирский район</t>
  </si>
  <si>
    <t>Ордынский район</t>
  </si>
  <si>
    <t>Северный муниципальный округ</t>
  </si>
  <si>
    <t>Сузунский муниципальный округ</t>
  </si>
  <si>
    <t>Татарский муниципальный округ</t>
  </si>
  <si>
    <t xml:space="preserve">Тогучинский район </t>
  </si>
  <si>
    <t>Убинский муниципальный округ</t>
  </si>
  <si>
    <t>Усть-Тарский район</t>
  </si>
  <si>
    <t xml:space="preserve">Чановский муниципальный округ </t>
  </si>
  <si>
    <t>Черепановский район</t>
  </si>
  <si>
    <t>Чистоозерский  район</t>
  </si>
  <si>
    <t>Чулымский район</t>
  </si>
  <si>
    <t>город Бердск</t>
  </si>
  <si>
    <t>г Искитим</t>
  </si>
  <si>
    <t xml:space="preserve">р.п. Кольцово </t>
  </si>
  <si>
    <t xml:space="preserve">город Обь </t>
  </si>
  <si>
    <t xml:space="preserve">город Новосибирск </t>
  </si>
  <si>
    <t>Итого</t>
  </si>
  <si>
    <t>&lt;**&gt; За счет средств на обеспечение горячим бесплатным питанием обучающихся по образовательным программам начального общего образования в государственных и муниципальных образовательных организациях (за исключением обучающихся, обучение которых организовано на дому).</t>
  </si>
  <si>
    <t>Таблица 2</t>
  </si>
  <si>
    <t>Расчет межбюджетных трансфертов, предоставляемых местным бюджетам из областного бюджета Новосибирской области в соответствии с утвержденной методикой</t>
  </si>
  <si>
    <t>(в части питания обучающихся ДЕТЕЙ — ИНВАЛИДОВ  общеобразовательных организаций НСО, по возрастам)</t>
  </si>
  <si>
    <t>на 2026 год и плановый период 2027-2028 гг</t>
  </si>
  <si>
    <t>Номер п/п</t>
  </si>
  <si>
    <t>Обучающиеся 1-4 классов,
 &lt;**&gt; руб.</t>
  </si>
  <si>
    <t xml:space="preserve">Обучающиеся 5-11 классов </t>
  </si>
  <si>
    <t>Коэффициент, учитывающие посещаемость</t>
  </si>
  <si>
    <t>ИТОГО, тыс. рублей</t>
  </si>
  <si>
    <t>Норматив в день, рублей</t>
  </si>
  <si>
    <t>Возрастная категория</t>
  </si>
  <si>
    <t xml:space="preserve">7-11 лет </t>
  </si>
  <si>
    <t xml:space="preserve">от 12 лет и старше </t>
  </si>
  <si>
    <t>Количество учебных дней</t>
  </si>
  <si>
    <t>по 5-дневной учебной недели</t>
  </si>
  <si>
    <t>по 6-дневной учебной недели</t>
  </si>
  <si>
    <t>Коченевский район</t>
  </si>
  <si>
    <t>Кочковский район</t>
  </si>
  <si>
    <t>Тогучинский район</t>
  </si>
  <si>
    <t>Усть-Таркский район</t>
  </si>
  <si>
    <t>Чановский муниципальный округ</t>
  </si>
  <si>
    <t>Чистоозерный район</t>
  </si>
  <si>
    <t>г. Бердск</t>
  </si>
  <si>
    <t>г. Искитим</t>
  </si>
  <si>
    <t>р.п. Кольцово</t>
  </si>
  <si>
    <t>г. Обь</t>
  </si>
  <si>
    <t>г. Новосибирск</t>
  </si>
  <si>
    <t>Таблица 3</t>
  </si>
  <si>
    <r>
      <rPr>
        <b/>
        <sz val="12"/>
        <color theme="1"/>
        <rFont val="Times New Roman"/>
        <charset val="1"/>
      </rPr>
      <t xml:space="preserve">Расчет межбюджетных трансфертов, предоставляемых местным бюджетам из областного бюджета Новосибирской области в соответствии с утвержденной методикой
</t>
    </r>
    <r>
      <rPr>
        <sz val="12"/>
        <color theme="1"/>
        <rFont val="Times New Roman"/>
        <charset val="1"/>
      </rPr>
      <t>(в части обучающихся с ОВЗ и детей-инвалидов, обучающихся на дому по медицинским показаниям)</t>
    </r>
  </si>
  <si>
    <t>Номер
 п/п</t>
  </si>
  <si>
    <t>Обучающиеся 1-4 классов</t>
  </si>
  <si>
    <t>Количество обучающихся всего, чел.</t>
  </si>
  <si>
    <t>Норматив, рублей в день</t>
  </si>
  <si>
    <t xml:space="preserve">12 лет и старше </t>
  </si>
  <si>
    <t>Годовое количество учебных дней при 5-ти дневной учебной неделе</t>
  </si>
  <si>
    <t>Таблица 4</t>
  </si>
  <si>
    <r>
      <rPr>
        <b/>
        <sz val="12"/>
        <color theme="1"/>
        <rFont val="Times New Roman"/>
        <charset val="1"/>
      </rPr>
      <t xml:space="preserve">Расчет межбюджетных трансфертов, предоставляемых местным бюджетам из областного бюджета
 Новосибирской области в соответствии с утвержденной методикой
</t>
    </r>
    <r>
      <rPr>
        <sz val="12"/>
        <color theme="1"/>
        <rFont val="Times New Roman"/>
        <charset val="1"/>
      </rPr>
      <t>(в части питания на льготных условиях обучающихся из многодетных семей)</t>
    </r>
  </si>
  <si>
    <t xml:space="preserve">Обучающиеся из многодетных семей 7-11 лет </t>
  </si>
  <si>
    <t>Норматив, руб. 
68 рублей в день*1,1198 =76,10</t>
  </si>
  <si>
    <t xml:space="preserve">Обучающиеся из многодетных семей
12 лет и старше </t>
  </si>
  <si>
    <t>Норматив, руб. 
81 рублей в день*1,1198 =90,70</t>
  </si>
  <si>
    <t>35 недель *5 дней</t>
  </si>
  <si>
    <t>35 недель *6 дней</t>
  </si>
  <si>
    <t>Таблица 6</t>
  </si>
  <si>
    <r>
      <rPr>
        <b/>
        <sz val="12"/>
        <color theme="1"/>
        <rFont val="Times New Roman"/>
        <charset val="1"/>
      </rPr>
      <t xml:space="preserve">Расчет межбюджетных трансфертов, предоставляемых местным бюджетам из областного бюджета Новосибирской области в соответствии с утвержденной методикой
</t>
    </r>
    <r>
      <rPr>
        <sz val="12"/>
        <color theme="1"/>
        <rFont val="Times New Roman"/>
        <charset val="1"/>
      </rPr>
      <t>(в части обеспечения одеждой, обувью, мягким и жестким инвентарем на год на одного обучающегося с ОВЗ, проживающего в дошкольной образовательной, общеобразовательной организации)</t>
    </r>
  </si>
  <si>
    <t xml:space="preserve">Размер трансферта, тыс. рублей </t>
  </si>
  <si>
    <t>на 2026 год и плановый период 2027-2028 гг.</t>
  </si>
  <si>
    <t>Количество обучающихся, чел.</t>
  </si>
  <si>
    <t>Обучающиеся с ОВЗ в возрасте 3 – 7 лет</t>
  </si>
  <si>
    <t>Обучающиеся с ОВЗ в возрасте
 7 лет и старше</t>
  </si>
  <si>
    <t>Норматив, рублей</t>
  </si>
  <si>
    <t>ИТОГО</t>
  </si>
  <si>
    <t>Таблица 5</t>
  </si>
  <si>
    <r>
      <rPr>
        <b/>
        <sz val="12"/>
        <color theme="1"/>
        <rFont val="Times New Roman"/>
        <charset val="1"/>
      </rPr>
      <t xml:space="preserve">Расчет межбюджетных трансфертов, предоставляемых местным бюджетам из областного бюджета
 Новосибирской области в соответствии с утвержденной методикой
</t>
    </r>
    <r>
      <rPr>
        <sz val="12"/>
        <color theme="1"/>
        <rFont val="Times New Roman"/>
        <charset val="1"/>
      </rPr>
      <t>(в части питания на льготных условиях обучающихся из малоимущих семей)</t>
    </r>
  </si>
  <si>
    <t xml:space="preserve">Обучающиеся из малоимущих семей 7-11 лет </t>
  </si>
  <si>
    <t xml:space="preserve">Обучающиеся из малоимущих семей
 12 лет и старше </t>
  </si>
  <si>
    <t>Татарский муниципальный окгур</t>
  </si>
  <si>
    <t>Таблица 7</t>
  </si>
  <si>
    <t>Расчет  иного межбюджетного трансферта, предоставляемого местным бюджетам из областного бюджета Новосибирской области на обеспечение питанием на льготных условиях детей мобилизованных военнослужащих, обучающихся по программам основного общего образования и среднего общего образования в муниципальных общеобразовательных организациях, расположенных на территории Новосибирской области, на 2026 год</t>
  </si>
  <si>
    <t>Наименование района/ города</t>
  </si>
  <si>
    <r>
      <rPr>
        <sz val="11"/>
        <color theme="1"/>
        <rFont val="Times New Roman"/>
        <charset val="1"/>
      </rPr>
      <t xml:space="preserve">Прогнозная численность </t>
    </r>
    <r>
      <rPr>
        <b/>
        <sz val="11"/>
        <color theme="1"/>
        <rFont val="Times New Roman"/>
        <charset val="1"/>
      </rPr>
      <t>(5-11 классы)</t>
    </r>
    <r>
      <rPr>
        <sz val="11"/>
        <color theme="1"/>
        <rFont val="Times New Roman"/>
        <charset val="1"/>
      </rPr>
      <t>, человек</t>
    </r>
  </si>
  <si>
    <t>из них: количество обучающихся, человек</t>
  </si>
  <si>
    <t>по 5-дневной учебной неделе</t>
  </si>
  <si>
    <t>по 6-дневной учебной неделе</t>
  </si>
  <si>
    <t>Расчет межбюджетных трансфертов, предоставляемых местным бюджетам из областного бюджета Новосибирской области в соотвествии с утвержденной методикой</t>
  </si>
  <si>
    <t>на 2026-2028 годы</t>
  </si>
  <si>
    <t>Наименование ГРБС:                            Министерство образования Новосибирской области</t>
  </si>
  <si>
    <t xml:space="preserve">Тип бюджетного обязательства:    </t>
  </si>
  <si>
    <t xml:space="preserve"> действующее </t>
  </si>
  <si>
    <t>Наименование межбюджетного трансферта:</t>
  </si>
  <si>
    <t>Субвенции на социальную поддержку отдельных категорий детей обучающихся в образовательных организациях</t>
  </si>
  <si>
    <t>Реквизиты НПА, утверждающего методику расчета: Закон Новосибирской области 424-ОЗ 02.04.2014 "О наделении органов местного самоуправления муниципальных образований Новосибирской области отдельными государственными полномочиями Новосибирской области в сфере социальной поддержки отдельных категорий детей, обучающихся в образовательных организациях"</t>
  </si>
  <si>
    <t>(для проектов методик указывается проект соответствующей целевой программы)</t>
  </si>
  <si>
    <t>Коды бюджетной классификации по трансферту:                        1003.07.3.01.03349.530</t>
  </si>
  <si>
    <r>
      <rPr>
        <sz val="12"/>
        <color theme="1"/>
        <rFont val="Times New Roman"/>
        <charset val="1"/>
      </rPr>
      <t xml:space="preserve">Расчетная таблица по межбюджетным трансфертам : </t>
    </r>
    <r>
      <rPr>
        <u/>
        <sz val="12"/>
        <rFont val="Times New Roman"/>
        <charset val="1"/>
      </rPr>
      <t>расчетные поля в зависимости от методики</t>
    </r>
  </si>
  <si>
    <t>Обязательные поля :</t>
  </si>
  <si>
    <t>Наименование муниципального образования</t>
  </si>
  <si>
    <r>
      <rPr>
        <b/>
        <sz val="12"/>
        <rFont val="Times New Roman"/>
        <charset val="1"/>
      </rPr>
      <t xml:space="preserve"> 2026 год
</t>
    </r>
    <r>
      <rPr>
        <sz val="12"/>
        <rFont val="Times New Roman"/>
        <charset val="1"/>
      </rPr>
      <t>сумма, тыс. руб.</t>
    </r>
  </si>
  <si>
    <r>
      <rPr>
        <sz val="12"/>
        <rFont val="Times New Roman"/>
        <charset val="1"/>
      </rPr>
      <t xml:space="preserve"> </t>
    </r>
    <r>
      <rPr>
        <b/>
        <sz val="12"/>
        <rFont val="Times New Roman"/>
        <charset val="1"/>
      </rPr>
      <t>2027</t>
    </r>
    <r>
      <rPr>
        <sz val="12"/>
        <rFont val="Times New Roman"/>
        <charset val="1"/>
      </rPr>
      <t xml:space="preserve"> год
сумма, тыс. руб.</t>
    </r>
  </si>
  <si>
    <r>
      <rPr>
        <sz val="12"/>
        <rFont val="Times New Roman"/>
        <charset val="1"/>
      </rPr>
      <t xml:space="preserve"> </t>
    </r>
    <r>
      <rPr>
        <b/>
        <sz val="12"/>
        <rFont val="Times New Roman"/>
        <charset val="1"/>
      </rPr>
      <t>2028</t>
    </r>
    <r>
      <rPr>
        <sz val="12"/>
        <rFont val="Times New Roman"/>
        <charset val="1"/>
      </rPr>
      <t xml:space="preserve"> год
сумма, тыс. руб.</t>
    </r>
  </si>
  <si>
    <t xml:space="preserve"> 2026 год
сумма, тыс. руб.</t>
  </si>
  <si>
    <t>г.Искитим</t>
  </si>
  <si>
    <t>И.о. министра образования Новосибирской области</t>
  </si>
  <si>
    <t>Ю.И. Савостьянов</t>
  </si>
  <si>
    <t>(подпись)</t>
  </si>
  <si>
    <t>(расшифровка подписи)</t>
  </si>
  <si>
    <t xml:space="preserve">Отклонение обусловлено применением основных подходов при формировании проекта закона Новосибирской области «Об областном бюджете Новосибирской области на 2026 год и плановый период 2027 и 2028 годов»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</si>
</sst>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р_._-;\-* #,##0.00_р_._-;_-* \-??_р_._-;_-@_-"/>
    <numFmt numFmtId="165" formatCode="_-* #,##0.00\ _₽_-;\-* #,##0.00\ _₽_-;_-* \-??\ _₽_-;_-@_-"/>
    <numFmt numFmtId="166" formatCode="#,##0.0"/>
    <numFmt numFmtId="167" formatCode="_-* #,##0.00&quot; ₽&quot;_-;\-* #,##0.00&quot; ₽&quot;_-;_-* \-??&quot; ₽&quot;_-;_-@_-"/>
    <numFmt numFmtId="168" formatCode="_-* #,##0.00\ [$₽-419]_-;\-* #,##0.00\ [$₽-419]_-;_-* \-??\ [$₽-419]_-;_-@_-"/>
    <numFmt numFmtId="169" formatCode="[$-419]General"/>
    <numFmt numFmtId="170" formatCode="#,##0.00;[Red]\-#,##0.00"/>
  </numFmts>
  <fonts count="59">
    <font>
      <sz val="11"/>
      <color theme="1"/>
      <name val="Calibri"/>
      <charset val="1"/>
    </font>
    <font>
      <sz val="10"/>
      <name val="Arial"/>
    </font>
    <font>
      <sz val="11"/>
      <name val="Calibri"/>
      <charset val="1"/>
    </font>
    <font>
      <sz val="11"/>
      <color rgb="FFFFFFFF"/>
      <name val="Calibri"/>
      <charset val="1"/>
    </font>
    <font>
      <sz val="11"/>
      <color rgb="FF333399"/>
      <name val="Calibri"/>
      <charset val="1"/>
    </font>
    <font>
      <b/>
      <sz val="11"/>
      <color rgb="FF333333"/>
      <name val="Calibri"/>
      <charset val="1"/>
    </font>
    <font>
      <b/>
      <sz val="11"/>
      <color rgb="FFFF9900"/>
      <name val="Calibri"/>
      <charset val="1"/>
    </font>
    <font>
      <b/>
      <sz val="15"/>
      <color rgb="FF003366"/>
      <name val="Calibri"/>
      <charset val="1"/>
    </font>
    <font>
      <b/>
      <sz val="13"/>
      <color rgb="FF003366"/>
      <name val="Calibri"/>
      <charset val="1"/>
    </font>
    <font>
      <b/>
      <sz val="11"/>
      <color rgb="FF003366"/>
      <name val="Calibri"/>
      <charset val="1"/>
    </font>
    <font>
      <b/>
      <sz val="11"/>
      <name val="Calibri"/>
      <charset val="1"/>
    </font>
    <font>
      <b/>
      <sz val="11"/>
      <color rgb="FFFFFFFF"/>
      <name val="Calibri"/>
      <charset val="1"/>
    </font>
    <font>
      <b/>
      <sz val="18"/>
      <color rgb="FF003366"/>
      <name val="Cambria"/>
      <charset val="1"/>
    </font>
    <font>
      <sz val="11"/>
      <color rgb="FF993300"/>
      <name val="Calibri"/>
      <charset val="1"/>
    </font>
    <font>
      <sz val="10"/>
      <name val="Tahoma"/>
      <family val="2"/>
      <charset val="204"/>
    </font>
    <font>
      <sz val="10"/>
      <name val="Tahoma"/>
      <charset val="1"/>
    </font>
    <font>
      <sz val="10"/>
      <name val="Arial"/>
      <charset val="1"/>
    </font>
    <font>
      <sz val="10"/>
      <name val="Arial Cyr"/>
      <charset val="1"/>
    </font>
    <font>
      <sz val="10"/>
      <name val="Times New Roman"/>
      <charset val="1"/>
    </font>
    <font>
      <sz val="9"/>
      <color theme="1"/>
      <name val="Arial Cyr"/>
      <charset val="1"/>
    </font>
    <font>
      <sz val="10"/>
      <color theme="1"/>
      <name val="Arial Cyr"/>
      <charset val="1"/>
    </font>
    <font>
      <sz val="9"/>
      <name val="Arial Cyr"/>
      <charset val="1"/>
    </font>
    <font>
      <sz val="11"/>
      <color rgb="FF800080"/>
      <name val="Calibri"/>
      <charset val="1"/>
    </font>
    <font>
      <i/>
      <sz val="11"/>
      <color rgb="FF808080"/>
      <name val="Calibri"/>
      <charset val="1"/>
    </font>
    <font>
      <sz val="11"/>
      <color rgb="FFFF9900"/>
      <name val="Calibri"/>
      <charset val="1"/>
    </font>
    <font>
      <sz val="11"/>
      <color rgb="FFFF0000"/>
      <name val="Calibri"/>
      <charset val="1"/>
    </font>
    <font>
      <sz val="11"/>
      <color rgb="FF008000"/>
      <name val="Calibri"/>
      <charset val="1"/>
    </font>
    <font>
      <sz val="12"/>
      <name val="Times New Roman"/>
      <charset val="1"/>
    </font>
    <font>
      <sz val="11"/>
      <name val="Times New Roman"/>
      <charset val="1"/>
    </font>
    <font>
      <b/>
      <sz val="12"/>
      <name val="Times New Roman"/>
      <charset val="1"/>
    </font>
    <font>
      <sz val="11"/>
      <color theme="1"/>
      <name val="Times New Roman"/>
      <charset val="1"/>
    </font>
    <font>
      <b/>
      <sz val="10"/>
      <name val="Times New Roman"/>
      <charset val="1"/>
    </font>
    <font>
      <i/>
      <sz val="10"/>
      <name val="Times New Roman"/>
      <charset val="1"/>
    </font>
    <font>
      <b/>
      <sz val="11"/>
      <name val="Times New Roman"/>
      <charset val="1"/>
    </font>
    <font>
      <sz val="12"/>
      <color theme="1"/>
      <name val="Calibri"/>
      <charset val="1"/>
    </font>
    <font>
      <sz val="12"/>
      <color theme="1"/>
      <name val="Times New Roman"/>
      <charset val="1"/>
    </font>
    <font>
      <b/>
      <sz val="12"/>
      <color theme="1"/>
      <name val="Times New Roman"/>
      <charset val="1"/>
    </font>
    <font>
      <sz val="10"/>
      <color theme="1" tint="4.9897762993255407E-2"/>
      <name val="Times New Roman"/>
      <charset val="1"/>
    </font>
    <font>
      <sz val="9"/>
      <color theme="1"/>
      <name val="Times New Roman"/>
      <charset val="1"/>
    </font>
    <font>
      <sz val="9"/>
      <color theme="1" tint="4.9897762993255407E-2"/>
      <name val="Times New Roman"/>
      <charset val="1"/>
    </font>
    <font>
      <sz val="10"/>
      <color theme="1"/>
      <name val="Times New Roman"/>
      <charset val="1"/>
    </font>
    <font>
      <sz val="14"/>
      <name val="Times New Roman"/>
      <charset val="1"/>
    </font>
    <font>
      <sz val="11"/>
      <color theme="1" tint="4.9897762993255407E-2"/>
      <name val="Times New Roman"/>
      <charset val="1"/>
    </font>
    <font>
      <b/>
      <sz val="11"/>
      <color theme="1"/>
      <name val="Times New Roman"/>
      <charset val="1"/>
    </font>
    <font>
      <sz val="8"/>
      <color theme="1" tint="4.9897762993255407E-2"/>
      <name val="Times New Roman"/>
      <charset val="1"/>
    </font>
    <font>
      <sz val="10"/>
      <color theme="1"/>
      <name val="Calibri"/>
      <charset val="1"/>
    </font>
    <font>
      <b/>
      <sz val="14"/>
      <color theme="1"/>
      <name val="Times New Roman"/>
      <charset val="1"/>
    </font>
    <font>
      <b/>
      <sz val="11"/>
      <color theme="1"/>
      <name val="Calibri"/>
      <charset val="1"/>
    </font>
    <font>
      <sz val="14"/>
      <color theme="1"/>
      <name val="Times New Roman"/>
      <charset val="1"/>
    </font>
    <font>
      <sz val="14"/>
      <color theme="1" tint="4.9897762993255407E-2"/>
      <name val="Times New Roman"/>
      <charset val="1"/>
    </font>
    <font>
      <u/>
      <sz val="12"/>
      <name val="Times New Roman"/>
      <charset val="1"/>
    </font>
    <font>
      <sz val="14"/>
      <name val="Times New Roman"/>
      <family val="1"/>
      <charset val="1"/>
    </font>
    <font>
      <b/>
      <sz val="14"/>
      <name val="Times New Roman"/>
      <charset val="1"/>
    </font>
    <font>
      <b/>
      <sz val="9"/>
      <name val="Times New Roman"/>
      <charset val="1"/>
    </font>
    <font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1"/>
    </font>
    <font>
      <sz val="10"/>
      <color rgb="FF000000"/>
      <name val="Arial"/>
      <charset val="1"/>
    </font>
    <font>
      <sz val="9"/>
      <color theme="1"/>
      <name val="Times New Roman"/>
      <family val="1"/>
      <charset val="204"/>
    </font>
    <font>
      <sz val="11"/>
      <color theme="1"/>
      <name val="Calibri"/>
      <charset val="1"/>
    </font>
  </fonts>
  <fills count="26">
    <fill>
      <patternFill patternType="none"/>
    </fill>
    <fill>
      <patternFill patternType="gray125"/>
    </fill>
    <fill>
      <patternFill patternType="solid">
        <fgColor rgb="FFCCCCFF"/>
        <bgColor rgb="FFD9D9D9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CC"/>
      </patternFill>
    </fill>
    <fill>
      <patternFill patternType="solid">
        <fgColor rgb="FFFFCC99"/>
        <bgColor rgb="FFD9D9D9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C0C0C0"/>
        <bgColor rgb="FFCCCC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  <bgColor rgb="FFFFFFFF"/>
      </patternFill>
    </fill>
    <fill>
      <patternFill patternType="solid">
        <fgColor theme="0"/>
        <bgColor rgb="FFFFFFCC"/>
      </patternFill>
    </fill>
    <fill>
      <patternFill patternType="solid">
        <fgColor theme="0" tint="-0.14999847407452621"/>
        <bgColor rgb="FFCCCCFF"/>
      </patternFill>
    </fill>
  </fills>
  <borders count="3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 style="thin">
        <color theme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1"/>
      </top>
      <bottom/>
      <diagonal/>
    </border>
  </borders>
  <cellStyleXfs count="902">
    <xf numFmtId="0" fontId="0" fillId="0" borderId="0"/>
    <xf numFmtId="167" fontId="58" fillId="0" borderId="0" applyBorder="0"/>
    <xf numFmtId="0" fontId="2" fillId="2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2" borderId="0" applyBorder="0" applyProtection="0"/>
    <xf numFmtId="0" fontId="2" fillId="3" borderId="0" applyBorder="0" applyProtection="0"/>
    <xf numFmtId="0" fontId="2" fillId="3" borderId="0" applyBorder="0" applyProtection="0"/>
    <xf numFmtId="0" fontId="2" fillId="3" borderId="0" applyBorder="0" applyProtection="0"/>
    <xf numFmtId="0" fontId="2" fillId="3" borderId="0" applyBorder="0" applyProtection="0"/>
    <xf numFmtId="0" fontId="2" fillId="3" borderId="0" applyBorder="0" applyProtection="0"/>
    <xf numFmtId="0" fontId="2" fillId="3" borderId="0" applyBorder="0" applyProtection="0"/>
    <xf numFmtId="0" fontId="2" fillId="3" borderId="0" applyBorder="0" applyProtection="0"/>
    <xf numFmtId="0" fontId="2" fillId="3" borderId="0" applyBorder="0" applyProtection="0"/>
    <xf numFmtId="0" fontId="2" fillId="3" borderId="0" applyBorder="0" applyProtection="0"/>
    <xf numFmtId="0" fontId="2" fillId="3" borderId="0" applyBorder="0" applyProtection="0"/>
    <xf numFmtId="0" fontId="2" fillId="3" borderId="0" applyBorder="0" applyProtection="0"/>
    <xf numFmtId="0" fontId="2" fillId="3" borderId="0" applyBorder="0" applyProtection="0"/>
    <xf numFmtId="0" fontId="2" fillId="3" borderId="0" applyBorder="0" applyProtection="0"/>
    <xf numFmtId="0" fontId="2" fillId="3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4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6" borderId="0" applyBorder="0" applyProtection="0"/>
    <xf numFmtId="0" fontId="2" fillId="7" borderId="0" applyBorder="0" applyProtection="0"/>
    <xf numFmtId="0" fontId="2" fillId="7" borderId="0" applyBorder="0" applyProtection="0"/>
    <xf numFmtId="0" fontId="2" fillId="7" borderId="0" applyBorder="0" applyProtection="0"/>
    <xf numFmtId="0" fontId="2" fillId="7" borderId="0" applyBorder="0" applyProtection="0"/>
    <xf numFmtId="0" fontId="2" fillId="7" borderId="0" applyBorder="0" applyProtection="0"/>
    <xf numFmtId="0" fontId="2" fillId="7" borderId="0" applyBorder="0" applyProtection="0"/>
    <xf numFmtId="0" fontId="2" fillId="7" borderId="0" applyBorder="0" applyProtection="0"/>
    <xf numFmtId="0" fontId="2" fillId="7" borderId="0" applyBorder="0" applyProtection="0"/>
    <xf numFmtId="0" fontId="2" fillId="7" borderId="0" applyBorder="0" applyProtection="0"/>
    <xf numFmtId="0" fontId="2" fillId="7" borderId="0" applyBorder="0" applyProtection="0"/>
    <xf numFmtId="0" fontId="2" fillId="7" borderId="0" applyBorder="0" applyProtection="0"/>
    <xf numFmtId="0" fontId="2" fillId="7" borderId="0" applyBorder="0" applyProtection="0"/>
    <xf numFmtId="0" fontId="2" fillId="7" borderId="0" applyBorder="0" applyProtection="0"/>
    <xf numFmtId="0" fontId="2" fillId="7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9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10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5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8" borderId="0" applyBorder="0" applyProtection="0"/>
    <xf numFmtId="0" fontId="2" fillId="11" borderId="0" applyBorder="0" applyProtection="0"/>
    <xf numFmtId="0" fontId="2" fillId="11" borderId="0" applyBorder="0" applyProtection="0"/>
    <xf numFmtId="0" fontId="2" fillId="11" borderId="0" applyBorder="0" applyProtection="0"/>
    <xf numFmtId="0" fontId="2" fillId="11" borderId="0" applyBorder="0" applyProtection="0"/>
    <xf numFmtId="0" fontId="2" fillId="11" borderId="0" applyBorder="0" applyProtection="0"/>
    <xf numFmtId="0" fontId="2" fillId="11" borderId="0" applyBorder="0" applyProtection="0"/>
    <xf numFmtId="0" fontId="2" fillId="11" borderId="0" applyBorder="0" applyProtection="0"/>
    <xf numFmtId="0" fontId="2" fillId="11" borderId="0" applyBorder="0" applyProtection="0"/>
    <xf numFmtId="0" fontId="2" fillId="11" borderId="0" applyBorder="0" applyProtection="0"/>
    <xf numFmtId="0" fontId="2" fillId="11" borderId="0" applyBorder="0" applyProtection="0"/>
    <xf numFmtId="0" fontId="2" fillId="11" borderId="0" applyBorder="0" applyProtection="0"/>
    <xf numFmtId="0" fontId="2" fillId="11" borderId="0" applyBorder="0" applyProtection="0"/>
    <xf numFmtId="0" fontId="2" fillId="11" borderId="0" applyBorder="0" applyProtection="0"/>
    <xf numFmtId="0" fontId="2" fillId="11" borderId="0" applyBorder="0" applyProtection="0"/>
    <xf numFmtId="0" fontId="3" fillId="12" borderId="0" applyBorder="0" applyProtection="0"/>
    <xf numFmtId="0" fontId="3" fillId="12" borderId="0" applyBorder="0" applyProtection="0"/>
    <xf numFmtId="0" fontId="3" fillId="12" borderId="0" applyBorder="0" applyProtection="0"/>
    <xf numFmtId="0" fontId="3" fillId="12" borderId="0" applyBorder="0" applyProtection="0"/>
    <xf numFmtId="0" fontId="3" fillId="12" borderId="0" applyBorder="0" applyProtection="0"/>
    <xf numFmtId="0" fontId="3" fillId="12" borderId="0" applyBorder="0" applyProtection="0"/>
    <xf numFmtId="0" fontId="3" fillId="12" borderId="0" applyBorder="0" applyProtection="0"/>
    <xf numFmtId="0" fontId="3" fillId="12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9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0" borderId="0" applyBorder="0" applyProtection="0"/>
    <xf numFmtId="0" fontId="3" fillId="13" borderId="0" applyBorder="0" applyProtection="0"/>
    <xf numFmtId="0" fontId="3" fillId="13" borderId="0" applyBorder="0" applyProtection="0"/>
    <xf numFmtId="0" fontId="3" fillId="13" borderId="0" applyBorder="0" applyProtection="0"/>
    <xf numFmtId="0" fontId="3" fillId="13" borderId="0" applyBorder="0" applyProtection="0"/>
    <xf numFmtId="0" fontId="3" fillId="13" borderId="0" applyBorder="0" applyProtection="0"/>
    <xf numFmtId="0" fontId="3" fillId="13" borderId="0" applyBorder="0" applyProtection="0"/>
    <xf numFmtId="0" fontId="3" fillId="13" borderId="0" applyBorder="0" applyProtection="0"/>
    <xf numFmtId="0" fontId="3" fillId="13" borderId="0" applyBorder="0" applyProtection="0"/>
    <xf numFmtId="0" fontId="3" fillId="13" borderId="0" applyBorder="0" applyProtection="0"/>
    <xf numFmtId="0" fontId="3" fillId="14" borderId="0" applyBorder="0" applyProtection="0"/>
    <xf numFmtId="0" fontId="3" fillId="14" borderId="0" applyBorder="0" applyProtection="0"/>
    <xf numFmtId="0" fontId="3" fillId="14" borderId="0" applyBorder="0" applyProtection="0"/>
    <xf numFmtId="0" fontId="3" fillId="14" borderId="0" applyBorder="0" applyProtection="0"/>
    <xf numFmtId="0" fontId="3" fillId="14" borderId="0" applyBorder="0" applyProtection="0"/>
    <xf numFmtId="0" fontId="3" fillId="14" borderId="0" applyBorder="0" applyProtection="0"/>
    <xf numFmtId="0" fontId="3" fillId="14" borderId="0" applyBorder="0" applyProtection="0"/>
    <xf numFmtId="0" fontId="3" fillId="14" borderId="0" applyBorder="0" applyProtection="0"/>
    <xf numFmtId="0" fontId="3" fillId="15" borderId="0" applyBorder="0" applyProtection="0"/>
    <xf numFmtId="0" fontId="3" fillId="15" borderId="0" applyBorder="0" applyProtection="0"/>
    <xf numFmtId="0" fontId="3" fillId="15" borderId="0" applyBorder="0" applyProtection="0"/>
    <xf numFmtId="0" fontId="3" fillId="15" borderId="0" applyBorder="0" applyProtection="0"/>
    <xf numFmtId="0" fontId="3" fillId="15" borderId="0" applyBorder="0" applyProtection="0"/>
    <xf numFmtId="0" fontId="3" fillId="15" borderId="0" applyBorder="0" applyProtection="0"/>
    <xf numFmtId="0" fontId="3" fillId="15" borderId="0" applyBorder="0" applyProtection="0"/>
    <xf numFmtId="0" fontId="3" fillId="15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6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7" borderId="0" applyBorder="0" applyProtection="0"/>
    <xf numFmtId="0" fontId="3" fillId="18" borderId="0" applyBorder="0" applyProtection="0"/>
    <xf numFmtId="0" fontId="3" fillId="18" borderId="0" applyBorder="0" applyProtection="0"/>
    <xf numFmtId="0" fontId="3" fillId="18" borderId="0" applyBorder="0" applyProtection="0"/>
    <xf numFmtId="0" fontId="3" fillId="18" borderId="0" applyBorder="0" applyProtection="0"/>
    <xf numFmtId="0" fontId="3" fillId="18" borderId="0" applyBorder="0" applyProtection="0"/>
    <xf numFmtId="0" fontId="3" fillId="18" borderId="0" applyBorder="0" applyProtection="0"/>
    <xf numFmtId="0" fontId="3" fillId="18" borderId="0" applyBorder="0" applyProtection="0"/>
    <xf numFmtId="0" fontId="3" fillId="18" borderId="0" applyBorder="0" applyProtection="0"/>
    <xf numFmtId="0" fontId="3" fillId="13" borderId="0" applyBorder="0" applyProtection="0"/>
    <xf numFmtId="0" fontId="3" fillId="13" borderId="0" applyBorder="0" applyProtection="0"/>
    <xf numFmtId="0" fontId="3" fillId="13" borderId="0" applyBorder="0" applyProtection="0"/>
    <xf numFmtId="0" fontId="3" fillId="13" borderId="0" applyBorder="0" applyProtection="0"/>
    <xf numFmtId="0" fontId="3" fillId="13" borderId="0" applyBorder="0" applyProtection="0"/>
    <xf numFmtId="0" fontId="3" fillId="13" borderId="0" applyBorder="0" applyProtection="0"/>
    <xf numFmtId="0" fontId="3" fillId="13" borderId="0" applyBorder="0" applyProtection="0"/>
    <xf numFmtId="0" fontId="3" fillId="13" borderId="0" applyBorder="0" applyProtection="0"/>
    <xf numFmtId="0" fontId="3" fillId="13" borderId="0" applyBorder="0" applyProtection="0"/>
    <xf numFmtId="0" fontId="3" fillId="14" borderId="0" applyBorder="0" applyProtection="0"/>
    <xf numFmtId="0" fontId="3" fillId="14" borderId="0" applyBorder="0" applyProtection="0"/>
    <xf numFmtId="0" fontId="3" fillId="14" borderId="0" applyBorder="0" applyProtection="0"/>
    <xf numFmtId="0" fontId="3" fillId="14" borderId="0" applyBorder="0" applyProtection="0"/>
    <xf numFmtId="0" fontId="3" fillId="14" borderId="0" applyBorder="0" applyProtection="0"/>
    <xf numFmtId="0" fontId="3" fillId="14" borderId="0" applyBorder="0" applyProtection="0"/>
    <xf numFmtId="0" fontId="3" fillId="14" borderId="0" applyBorder="0" applyProtection="0"/>
    <xf numFmtId="0" fontId="3" fillId="14" borderId="0" applyBorder="0" applyProtection="0"/>
    <xf numFmtId="0" fontId="3" fillId="19" borderId="0" applyBorder="0" applyProtection="0"/>
    <xf numFmtId="0" fontId="3" fillId="19" borderId="0" applyBorder="0" applyProtection="0"/>
    <xf numFmtId="0" fontId="3" fillId="19" borderId="0" applyBorder="0" applyProtection="0"/>
    <xf numFmtId="0" fontId="3" fillId="19" borderId="0" applyBorder="0" applyProtection="0"/>
    <xf numFmtId="0" fontId="3" fillId="19" borderId="0" applyBorder="0" applyProtection="0"/>
    <xf numFmtId="0" fontId="3" fillId="19" borderId="0" applyBorder="0" applyProtection="0"/>
    <xf numFmtId="0" fontId="3" fillId="19" borderId="0" applyBorder="0" applyProtection="0"/>
    <xf numFmtId="0" fontId="3" fillId="19" borderId="0" applyBorder="0" applyProtection="0"/>
    <xf numFmtId="0" fontId="4" fillId="7" borderId="1" applyProtection="0"/>
    <xf numFmtId="0" fontId="4" fillId="7" borderId="1" applyProtection="0"/>
    <xf numFmtId="0" fontId="4" fillId="7" borderId="1" applyProtection="0"/>
    <xf numFmtId="0" fontId="4" fillId="7" borderId="1" applyProtection="0"/>
    <xf numFmtId="0" fontId="4" fillId="7" borderId="1" applyProtection="0"/>
    <xf numFmtId="0" fontId="4" fillId="7" borderId="1" applyProtection="0"/>
    <xf numFmtId="0" fontId="4" fillId="7" borderId="1" applyProtection="0"/>
    <xf numFmtId="0" fontId="4" fillId="7" borderId="1" applyProtection="0"/>
    <xf numFmtId="0" fontId="5" fillId="20" borderId="2" applyProtection="0"/>
    <xf numFmtId="0" fontId="5" fillId="20" borderId="2" applyProtection="0"/>
    <xf numFmtId="0" fontId="5" fillId="20" borderId="2" applyProtection="0"/>
    <xf numFmtId="0" fontId="5" fillId="20" borderId="2" applyProtection="0"/>
    <xf numFmtId="0" fontId="5" fillId="20" borderId="2" applyProtection="0"/>
    <xf numFmtId="0" fontId="5" fillId="20" borderId="2" applyProtection="0"/>
    <xf numFmtId="0" fontId="5" fillId="20" borderId="2" applyProtection="0"/>
    <xf numFmtId="0" fontId="5" fillId="20" borderId="2" applyProtection="0"/>
    <xf numFmtId="0" fontId="6" fillId="20" borderId="1" applyProtection="0"/>
    <xf numFmtId="0" fontId="6" fillId="20" borderId="1" applyProtection="0"/>
    <xf numFmtId="0" fontId="6" fillId="20" borderId="1" applyProtection="0"/>
    <xf numFmtId="0" fontId="6" fillId="20" borderId="1" applyProtection="0"/>
    <xf numFmtId="0" fontId="6" fillId="20" borderId="1" applyProtection="0"/>
    <xf numFmtId="0" fontId="6" fillId="20" borderId="1" applyProtection="0"/>
    <xf numFmtId="0" fontId="6" fillId="20" borderId="1" applyProtection="0"/>
    <xf numFmtId="0" fontId="6" fillId="20" borderId="1" applyProtection="0"/>
    <xf numFmtId="0" fontId="7" fillId="0" borderId="3" applyProtection="0"/>
    <xf numFmtId="0" fontId="7" fillId="0" borderId="3" applyProtection="0"/>
    <xf numFmtId="0" fontId="7" fillId="0" borderId="3" applyProtection="0"/>
    <xf numFmtId="0" fontId="8" fillId="0" borderId="4" applyProtection="0"/>
    <xf numFmtId="0" fontId="8" fillId="0" borderId="4" applyProtection="0"/>
    <xf numFmtId="0" fontId="8" fillId="0" borderId="4" applyProtection="0"/>
    <xf numFmtId="0" fontId="9" fillId="0" borderId="5" applyProtection="0"/>
    <xf numFmtId="0" fontId="9" fillId="0" borderId="5" applyProtection="0"/>
    <xf numFmtId="0" fontId="9" fillId="0" borderId="5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10" fillId="0" borderId="6" applyProtection="0"/>
    <xf numFmtId="0" fontId="10" fillId="0" borderId="6" applyProtection="0"/>
    <xf numFmtId="0" fontId="10" fillId="0" borderId="6" applyProtection="0"/>
    <xf numFmtId="0" fontId="11" fillId="21" borderId="7" applyProtection="0"/>
    <xf numFmtId="0" fontId="11" fillId="21" borderId="7" applyProtection="0"/>
    <xf numFmtId="0" fontId="11" fillId="21" borderId="7" applyProtection="0"/>
    <xf numFmtId="0" fontId="11" fillId="21" borderId="7" applyProtection="0"/>
    <xf numFmtId="0" fontId="11" fillId="21" borderId="7" applyProtection="0"/>
    <xf numFmtId="0" fontId="11" fillId="21" borderId="7" applyProtection="0"/>
    <xf numFmtId="0" fontId="11" fillId="21" borderId="7" applyProtection="0"/>
    <xf numFmtId="0" fontId="11" fillId="21" borderId="7" applyProtection="0"/>
    <xf numFmtId="0" fontId="12" fillId="0" borderId="0" applyBorder="0" applyProtection="0"/>
    <xf numFmtId="0" fontId="12" fillId="0" borderId="0" applyBorder="0" applyProtection="0"/>
    <xf numFmtId="0" fontId="12" fillId="0" borderId="0" applyBorder="0" applyProtection="0"/>
    <xf numFmtId="0" fontId="13" fillId="22" borderId="0" applyBorder="0" applyProtection="0"/>
    <xf numFmtId="0" fontId="13" fillId="22" borderId="0" applyBorder="0" applyProtection="0"/>
    <xf numFmtId="0" fontId="13" fillId="22" borderId="0" applyBorder="0" applyProtection="0"/>
    <xf numFmtId="0" fontId="13" fillId="22" borderId="0" applyBorder="0" applyProtection="0"/>
    <xf numFmtId="0" fontId="13" fillId="22" borderId="0" applyBorder="0" applyProtection="0"/>
    <xf numFmtId="0" fontId="13" fillId="22" borderId="0" applyBorder="0" applyProtection="0"/>
    <xf numFmtId="0" fontId="13" fillId="22" borderId="0" applyBorder="0" applyProtection="0"/>
    <xf numFmtId="0" fontId="13" fillId="22" borderId="0" applyBorder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5" fillId="0" borderId="0"/>
    <xf numFmtId="0" fontId="17" fillId="0" borderId="0"/>
    <xf numFmtId="0" fontId="17" fillId="0" borderId="0"/>
    <xf numFmtId="0" fontId="15" fillId="0" borderId="0"/>
    <xf numFmtId="0" fontId="16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7" fillId="0" borderId="0"/>
    <xf numFmtId="0" fontId="16" fillId="0" borderId="0"/>
    <xf numFmtId="0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5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19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5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0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/>
    <xf numFmtId="0" fontId="22" fillId="3" borderId="0" applyBorder="0" applyProtection="0"/>
    <xf numFmtId="0" fontId="22" fillId="3" borderId="0" applyBorder="0" applyProtection="0"/>
    <xf numFmtId="0" fontId="22" fillId="3" borderId="0" applyBorder="0" applyProtection="0"/>
    <xf numFmtId="0" fontId="22" fillId="3" borderId="0" applyBorder="0" applyProtection="0"/>
    <xf numFmtId="0" fontId="22" fillId="3" borderId="0" applyBorder="0" applyProtection="0"/>
    <xf numFmtId="0" fontId="22" fillId="3" borderId="0" applyBorder="0" applyProtection="0"/>
    <xf numFmtId="0" fontId="22" fillId="3" borderId="0" applyBorder="0" applyProtection="0"/>
    <xf numFmtId="0" fontId="22" fillId="3" borderId="0" applyBorder="0" applyProtection="0"/>
    <xf numFmtId="0" fontId="23" fillId="0" borderId="0" applyBorder="0" applyProtection="0"/>
    <xf numFmtId="0" fontId="23" fillId="0" borderId="0" applyBorder="0" applyProtection="0"/>
    <xf numFmtId="0" fontId="23" fillId="0" borderId="0" applyBorder="0" applyProtection="0"/>
    <xf numFmtId="0" fontId="15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15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15" fillId="23" borderId="8" applyProtection="0"/>
    <xf numFmtId="0" fontId="15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15" fillId="23" borderId="8" applyProtection="0"/>
    <xf numFmtId="0" fontId="15" fillId="23" borderId="8" applyProtection="0"/>
    <xf numFmtId="0" fontId="15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15" fillId="23" borderId="8" applyProtection="0"/>
    <xf numFmtId="0" fontId="15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15" fillId="23" borderId="8" applyProtection="0"/>
    <xf numFmtId="0" fontId="15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15" fillId="23" borderId="8" applyProtection="0"/>
    <xf numFmtId="0" fontId="15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15" fillId="23" borderId="8" applyProtection="0"/>
    <xf numFmtId="0" fontId="15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15" fillId="23" borderId="8" applyProtection="0"/>
    <xf numFmtId="0" fontId="15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15" fillId="23" borderId="8" applyProtection="0"/>
    <xf numFmtId="0" fontId="15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15" fillId="23" borderId="8" applyProtection="0"/>
    <xf numFmtId="0" fontId="15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15" fillId="23" borderId="8" applyProtection="0"/>
    <xf numFmtId="0" fontId="15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58" fillId="23" borderId="8" applyProtection="0"/>
    <xf numFmtId="0" fontId="15" fillId="23" borderId="8" applyProtection="0"/>
    <xf numFmtId="0" fontId="24" fillId="0" borderId="9" applyProtection="0"/>
    <xf numFmtId="0" fontId="24" fillId="0" borderId="9" applyProtection="0"/>
    <xf numFmtId="0" fontId="24" fillId="0" borderId="9" applyProtection="0"/>
    <xf numFmtId="0" fontId="25" fillId="0" borderId="0" applyBorder="0" applyProtection="0"/>
    <xf numFmtId="0" fontId="25" fillId="0" borderId="0" applyBorder="0" applyProtection="0"/>
    <xf numFmtId="0" fontId="25" fillId="0" borderId="0" applyBorder="0" applyProtection="0"/>
    <xf numFmtId="164" fontId="58" fillId="0" borderId="0" applyBorder="0" applyProtection="0"/>
    <xf numFmtId="164" fontId="58" fillId="0" borderId="0" applyBorder="0" applyProtection="0"/>
    <xf numFmtId="164" fontId="58" fillId="0" borderId="0" applyBorder="0" applyProtection="0"/>
    <xf numFmtId="164" fontId="58" fillId="0" borderId="0" applyBorder="0" applyProtection="0"/>
    <xf numFmtId="164" fontId="58" fillId="0" borderId="0" applyBorder="0" applyProtection="0"/>
    <xf numFmtId="165" fontId="58" fillId="0" borderId="0" applyBorder="0" applyProtection="0"/>
    <xf numFmtId="165" fontId="58" fillId="0" borderId="0" applyBorder="0" applyProtection="0"/>
    <xf numFmtId="165" fontId="58" fillId="0" borderId="0" applyBorder="0" applyProtection="0"/>
    <xf numFmtId="165" fontId="58" fillId="0" borderId="0" applyBorder="0" applyProtection="0"/>
    <xf numFmtId="0" fontId="26" fillId="4" borderId="0" applyBorder="0" applyProtection="0"/>
    <xf numFmtId="0" fontId="26" fillId="4" borderId="0" applyBorder="0" applyProtection="0"/>
    <xf numFmtId="0" fontId="26" fillId="4" borderId="0" applyBorder="0" applyProtection="0"/>
    <xf numFmtId="0" fontId="26" fillId="4" borderId="0" applyBorder="0" applyProtection="0"/>
    <xf numFmtId="0" fontId="26" fillId="4" borderId="0" applyBorder="0" applyProtection="0"/>
    <xf numFmtId="0" fontId="26" fillId="4" borderId="0" applyBorder="0" applyProtection="0"/>
    <xf numFmtId="0" fontId="26" fillId="4" borderId="0" applyBorder="0" applyProtection="0"/>
    <xf numFmtId="0" fontId="26" fillId="4" borderId="0" applyBorder="0" applyProtection="0"/>
    <xf numFmtId="0" fontId="26" fillId="4" borderId="0" applyBorder="0" applyProtection="0"/>
    <xf numFmtId="0" fontId="26" fillId="4" borderId="0" applyBorder="0" applyProtection="0"/>
    <xf numFmtId="0" fontId="26" fillId="4" borderId="0" applyBorder="0" applyProtection="0"/>
    <xf numFmtId="0" fontId="26" fillId="4" borderId="0" applyBorder="0" applyProtection="0"/>
    <xf numFmtId="0" fontId="26" fillId="4" borderId="0" applyBorder="0" applyProtection="0"/>
    <xf numFmtId="169" fontId="2" fillId="0" borderId="0"/>
    <xf numFmtId="0" fontId="56" fillId="0" borderId="0"/>
    <xf numFmtId="0" fontId="1" fillId="0" borderId="0"/>
  </cellStyleXfs>
  <cellXfs count="349">
    <xf numFmtId="0" fontId="0" fillId="0" borderId="0" xfId="0"/>
    <xf numFmtId="0" fontId="18" fillId="24" borderId="15" xfId="0" applyFont="1" applyFill="1" applyBorder="1" applyAlignment="1" applyProtection="1">
      <alignment horizontal="center" vertical="center"/>
    </xf>
    <xf numFmtId="0" fontId="31" fillId="24" borderId="15" xfId="0" applyFont="1" applyFill="1" applyBorder="1" applyAlignment="1" applyProtection="1">
      <alignment horizontal="center" vertical="top" wrapText="1"/>
    </xf>
    <xf numFmtId="0" fontId="18" fillId="24" borderId="15" xfId="0" applyFont="1" applyFill="1" applyBorder="1" applyAlignment="1" applyProtection="1">
      <alignment horizontal="justify"/>
    </xf>
    <xf numFmtId="0" fontId="18" fillId="24" borderId="15" xfId="0" applyFont="1" applyFill="1" applyBorder="1" applyAlignment="1" applyProtection="1">
      <alignment horizontal="center" vertical="top" wrapText="1"/>
    </xf>
    <xf numFmtId="0" fontId="18" fillId="24" borderId="15" xfId="0" applyFont="1" applyFill="1" applyBorder="1" applyAlignment="1" applyProtection="1">
      <alignment horizontal="justify" vertical="center"/>
    </xf>
    <xf numFmtId="0" fontId="18" fillId="24" borderId="17" xfId="0" applyFont="1" applyFill="1" applyBorder="1" applyAlignment="1" applyProtection="1">
      <alignment horizontal="center" vertical="center" wrapText="1"/>
    </xf>
    <xf numFmtId="0" fontId="28" fillId="24" borderId="17" xfId="0" applyFont="1" applyFill="1" applyBorder="1" applyAlignment="1" applyProtection="1">
      <alignment horizontal="center" vertical="center" wrapText="1"/>
    </xf>
    <xf numFmtId="0" fontId="28" fillId="24" borderId="15" xfId="598" applyFont="1" applyFill="1" applyBorder="1" applyAlignment="1" applyProtection="1">
      <alignment horizontal="center" vertical="center" wrapText="1"/>
    </xf>
    <xf numFmtId="0" fontId="28" fillId="24" borderId="16" xfId="598" applyFont="1" applyFill="1" applyBorder="1" applyAlignment="1" applyProtection="1">
      <alignment horizontal="center" vertical="center" wrapText="1"/>
    </xf>
    <xf numFmtId="0" fontId="28" fillId="24" borderId="15" xfId="0" applyFont="1" applyFill="1" applyBorder="1" applyAlignment="1" applyProtection="1">
      <alignment horizontal="center"/>
    </xf>
    <xf numFmtId="0" fontId="18" fillId="24" borderId="15" xfId="0" applyFont="1" applyFill="1" applyBorder="1" applyAlignment="1" applyProtection="1">
      <alignment horizontal="center" vertical="center" wrapText="1"/>
    </xf>
    <xf numFmtId="0" fontId="18" fillId="24" borderId="16" xfId="0" applyFont="1" applyFill="1" applyBorder="1" applyAlignment="1" applyProtection="1">
      <alignment horizontal="center" vertical="center" wrapText="1"/>
    </xf>
    <xf numFmtId="0" fontId="28" fillId="24" borderId="15" xfId="0" applyFont="1" applyFill="1" applyBorder="1" applyAlignment="1" applyProtection="1">
      <alignment horizontal="center" vertical="center"/>
    </xf>
    <xf numFmtId="0" fontId="29" fillId="24" borderId="10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27" fillId="24" borderId="0" xfId="0" applyFont="1" applyFill="1" applyAlignment="1" applyProtection="1"/>
    <xf numFmtId="0" fontId="28" fillId="24" borderId="0" xfId="0" applyFont="1" applyFill="1" applyAlignment="1" applyProtection="1"/>
    <xf numFmtId="0" fontId="28" fillId="24" borderId="0" xfId="0" applyFont="1" applyFill="1" applyBorder="1" applyAlignment="1" applyProtection="1"/>
    <xf numFmtId="0" fontId="28" fillId="24" borderId="11" xfId="0" applyFont="1" applyFill="1" applyBorder="1" applyAlignment="1" applyProtection="1"/>
    <xf numFmtId="0" fontId="28" fillId="24" borderId="12" xfId="0" applyFont="1" applyFill="1" applyBorder="1" applyAlignment="1" applyProtection="1">
      <alignment horizontal="center" vertical="center"/>
    </xf>
    <xf numFmtId="0" fontId="28" fillId="24" borderId="13" xfId="0" applyFont="1" applyFill="1" applyBorder="1" applyAlignment="1" applyProtection="1">
      <alignment horizontal="center" vertical="center"/>
    </xf>
    <xf numFmtId="0" fontId="28" fillId="24" borderId="14" xfId="0" applyFont="1" applyFill="1" applyBorder="1" applyAlignment="1" applyProtection="1">
      <alignment horizontal="center" vertical="center"/>
    </xf>
    <xf numFmtId="0" fontId="28" fillId="24" borderId="14" xfId="0" applyFont="1" applyFill="1" applyBorder="1" applyAlignment="1" applyProtection="1"/>
    <xf numFmtId="0" fontId="30" fillId="24" borderId="13" xfId="0" applyFont="1" applyFill="1" applyBorder="1" applyAlignment="1" applyProtection="1">
      <alignment horizontal="center" vertical="center"/>
    </xf>
    <xf numFmtId="0" fontId="28" fillId="24" borderId="10" xfId="0" applyFont="1" applyFill="1" applyBorder="1" applyAlignment="1" applyProtection="1">
      <alignment horizontal="center" vertical="center"/>
    </xf>
    <xf numFmtId="0" fontId="28" fillId="24" borderId="10" xfId="0" applyFont="1" applyFill="1" applyBorder="1" applyAlignment="1" applyProtection="1"/>
    <xf numFmtId="0" fontId="28" fillId="24" borderId="12" xfId="0" applyFont="1" applyFill="1" applyBorder="1" applyAlignment="1" applyProtection="1"/>
    <xf numFmtId="0" fontId="28" fillId="24" borderId="13" xfId="0" applyFont="1" applyFill="1" applyBorder="1" applyAlignment="1" applyProtection="1"/>
    <xf numFmtId="0" fontId="28" fillId="24" borderId="15" xfId="0" applyFont="1" applyFill="1" applyBorder="1" applyAlignment="1" applyProtection="1">
      <alignment horizontal="center" vertical="center"/>
    </xf>
    <xf numFmtId="0" fontId="18" fillId="24" borderId="15" xfId="0" applyFont="1" applyFill="1" applyBorder="1" applyAlignment="1" applyProtection="1">
      <alignment horizontal="center" vertical="center" wrapText="1"/>
    </xf>
    <xf numFmtId="0" fontId="28" fillId="24" borderId="15" xfId="0" applyFont="1" applyFill="1" applyBorder="1" applyAlignment="1" applyProtection="1">
      <alignment horizontal="center"/>
    </xf>
    <xf numFmtId="0" fontId="28" fillId="24" borderId="15" xfId="598" applyFont="1" applyFill="1" applyBorder="1" applyAlignment="1" applyProtection="1">
      <alignment horizontal="center" vertical="center" wrapText="1"/>
    </xf>
    <xf numFmtId="0" fontId="18" fillId="24" borderId="15" xfId="0" applyFont="1" applyFill="1" applyBorder="1" applyAlignment="1" applyProtection="1">
      <alignment horizontal="justify"/>
    </xf>
    <xf numFmtId="0" fontId="18" fillId="24" borderId="13" xfId="0" applyFont="1" applyFill="1" applyBorder="1" applyAlignment="1" applyProtection="1">
      <alignment horizontal="center" vertical="center" wrapText="1"/>
    </xf>
    <xf numFmtId="0" fontId="18" fillId="24" borderId="13" xfId="0" applyFont="1" applyFill="1" applyBorder="1" applyAlignment="1" applyProtection="1">
      <alignment horizontal="justify" vertical="top"/>
    </xf>
    <xf numFmtId="0" fontId="18" fillId="24" borderId="16" xfId="0" applyFont="1" applyFill="1" applyBorder="1" applyAlignment="1" applyProtection="1">
      <alignment horizontal="left" vertical="center" wrapText="1"/>
    </xf>
    <xf numFmtId="3" fontId="32" fillId="24" borderId="19" xfId="0" applyNumberFormat="1" applyFont="1" applyFill="1" applyBorder="1" applyAlignment="1" applyProtection="1">
      <alignment horizontal="center" vertical="top" wrapText="1"/>
    </xf>
    <xf numFmtId="0" fontId="32" fillId="24" borderId="20" xfId="0" applyFont="1" applyFill="1" applyBorder="1" applyAlignment="1" applyProtection="1">
      <alignment horizontal="center" vertical="top" wrapText="1"/>
    </xf>
    <xf numFmtId="4" fontId="32" fillId="24" borderId="17" xfId="0" applyNumberFormat="1" applyFont="1" applyFill="1" applyBorder="1" applyAlignment="1" applyProtection="1">
      <alignment horizontal="center" vertical="center" wrapText="1"/>
    </xf>
    <xf numFmtId="4" fontId="32" fillId="24" borderId="15" xfId="0" applyNumberFormat="1" applyFont="1" applyFill="1" applyBorder="1" applyAlignment="1" applyProtection="1">
      <alignment horizontal="center" vertical="center" wrapText="1"/>
    </xf>
    <xf numFmtId="0" fontId="18" fillId="24" borderId="20" xfId="0" applyFont="1" applyFill="1" applyBorder="1" applyAlignment="1" applyProtection="1">
      <alignment horizontal="center" vertical="center" wrapText="1"/>
    </xf>
    <xf numFmtId="0" fontId="28" fillId="24" borderId="16" xfId="0" applyFont="1" applyFill="1" applyBorder="1" applyAlignment="1" applyProtection="1">
      <alignment horizontal="center" vertical="center"/>
    </xf>
    <xf numFmtId="0" fontId="28" fillId="24" borderId="17" xfId="0" applyFont="1" applyFill="1" applyBorder="1" applyAlignment="1" applyProtection="1">
      <alignment horizontal="center" vertical="center"/>
    </xf>
    <xf numFmtId="0" fontId="27" fillId="24" borderId="15" xfId="0" applyFont="1" applyFill="1" applyBorder="1" applyAlignment="1" applyProtection="1">
      <alignment horizontal="left" wrapText="1"/>
    </xf>
    <xf numFmtId="3" fontId="28" fillId="24" borderId="16" xfId="0" applyNumberFormat="1" applyFont="1" applyFill="1" applyBorder="1" applyAlignment="1" applyProtection="1">
      <alignment horizontal="right" wrapText="1"/>
    </xf>
    <xf numFmtId="0" fontId="28" fillId="24" borderId="15" xfId="0" applyFont="1" applyFill="1" applyBorder="1" applyAlignment="1" applyProtection="1">
      <alignment horizontal="center" wrapText="1"/>
    </xf>
    <xf numFmtId="0" fontId="28" fillId="24" borderId="17" xfId="0" applyFont="1" applyFill="1" applyBorder="1" applyAlignment="1" applyProtection="1"/>
    <xf numFmtId="0" fontId="28" fillId="24" borderId="15" xfId="0" applyFont="1" applyFill="1" applyBorder="1" applyAlignment="1" applyProtection="1"/>
    <xf numFmtId="0" fontId="28" fillId="24" borderId="16" xfId="0" applyFont="1" applyFill="1" applyBorder="1" applyAlignment="1" applyProtection="1"/>
    <xf numFmtId="4" fontId="28" fillId="24" borderId="15" xfId="0" applyNumberFormat="1" applyFont="1" applyFill="1" applyBorder="1" applyAlignment="1" applyProtection="1"/>
    <xf numFmtId="4" fontId="33" fillId="24" borderId="17" xfId="0" applyNumberFormat="1" applyFont="1" applyFill="1" applyBorder="1" applyAlignment="1" applyProtection="1"/>
    <xf numFmtId="0" fontId="27" fillId="24" borderId="15" xfId="0" applyFont="1" applyFill="1" applyBorder="1" applyAlignment="1" applyProtection="1">
      <alignment horizontal="center" wrapText="1"/>
    </xf>
    <xf numFmtId="0" fontId="27" fillId="24" borderId="15" xfId="0" applyFont="1" applyFill="1" applyBorder="1" applyAlignment="1" applyProtection="1">
      <alignment horizontal="center"/>
    </xf>
    <xf numFmtId="0" fontId="28" fillId="24" borderId="13" xfId="0" applyFont="1" applyFill="1" applyBorder="1" applyAlignment="1" applyProtection="1">
      <alignment horizontal="center" wrapText="1"/>
    </xf>
    <xf numFmtId="0" fontId="28" fillId="24" borderId="13" xfId="0" applyFont="1" applyFill="1" applyBorder="1" applyAlignment="1" applyProtection="1">
      <alignment horizontal="center"/>
    </xf>
    <xf numFmtId="3" fontId="28" fillId="24" borderId="15" xfId="0" applyNumberFormat="1" applyFont="1" applyFill="1" applyBorder="1" applyAlignment="1" applyProtection="1">
      <alignment horizontal="right" wrapText="1"/>
    </xf>
    <xf numFmtId="3" fontId="28" fillId="24" borderId="14" xfId="0" applyNumberFormat="1" applyFont="1" applyFill="1" applyBorder="1" applyAlignment="1" applyProtection="1">
      <alignment horizontal="center" wrapText="1"/>
    </xf>
    <xf numFmtId="3" fontId="28" fillId="24" borderId="14" xfId="0" applyNumberFormat="1" applyFont="1" applyFill="1" applyBorder="1" applyAlignment="1" applyProtection="1">
      <alignment horizontal="center"/>
    </xf>
    <xf numFmtId="0" fontId="28" fillId="24" borderId="14" xfId="0" applyFont="1" applyFill="1" applyBorder="1" applyAlignment="1" applyProtection="1">
      <alignment horizontal="center"/>
    </xf>
    <xf numFmtId="166" fontId="28" fillId="24" borderId="14" xfId="0" applyNumberFormat="1" applyFont="1" applyFill="1" applyBorder="1" applyAlignment="1" applyProtection="1">
      <alignment horizontal="center"/>
    </xf>
    <xf numFmtId="0" fontId="28" fillId="24" borderId="18" xfId="0" applyFont="1" applyFill="1" applyBorder="1" applyAlignment="1" applyProtection="1"/>
    <xf numFmtId="0" fontId="28" fillId="24" borderId="19" xfId="0" applyFont="1" applyFill="1" applyBorder="1" applyAlignment="1" applyProtection="1"/>
    <xf numFmtId="0" fontId="33" fillId="24" borderId="15" xfId="0" applyFont="1" applyFill="1" applyBorder="1" applyAlignment="1" applyProtection="1"/>
    <xf numFmtId="0" fontId="29" fillId="24" borderId="15" xfId="0" applyFont="1" applyFill="1" applyBorder="1" applyAlignment="1" applyProtection="1"/>
    <xf numFmtId="3" fontId="29" fillId="24" borderId="15" xfId="0" applyNumberFormat="1" applyFont="1" applyFill="1" applyBorder="1" applyAlignment="1" applyProtection="1"/>
    <xf numFmtId="3" fontId="29" fillId="24" borderId="20" xfId="0" applyNumberFormat="1" applyFont="1" applyFill="1" applyBorder="1" applyAlignment="1" applyProtection="1">
      <alignment horizontal="right"/>
    </xf>
    <xf numFmtId="0" fontId="27" fillId="24" borderId="15" xfId="0" applyFont="1" applyFill="1" applyBorder="1" applyAlignment="1" applyProtection="1"/>
    <xf numFmtId="0" fontId="27" fillId="24" borderId="16" xfId="0" applyFont="1" applyFill="1" applyBorder="1" applyAlignment="1" applyProtection="1"/>
    <xf numFmtId="4" fontId="27" fillId="24" borderId="15" xfId="0" applyNumberFormat="1" applyFont="1" applyFill="1" applyBorder="1" applyAlignment="1" applyProtection="1"/>
    <xf numFmtId="4" fontId="29" fillId="24" borderId="17" xfId="0" applyNumberFormat="1" applyFont="1" applyFill="1" applyBorder="1" applyAlignment="1" applyProtection="1"/>
    <xf numFmtId="4" fontId="29" fillId="24" borderId="15" xfId="0" applyNumberFormat="1" applyFont="1" applyFill="1" applyBorder="1" applyAlignment="1" applyProtection="1"/>
    <xf numFmtId="0" fontId="0" fillId="24" borderId="0" xfId="0" applyFill="1" applyAlignment="1" applyProtection="1"/>
    <xf numFmtId="4" fontId="0" fillId="24" borderId="0" xfId="0" applyNumberFormat="1" applyFill="1" applyAlignment="1" applyProtection="1"/>
    <xf numFmtId="2" fontId="34" fillId="24" borderId="0" xfId="0" applyNumberFormat="1" applyFont="1" applyFill="1" applyAlignment="1" applyProtection="1"/>
    <xf numFmtId="0" fontId="35" fillId="24" borderId="0" xfId="0" applyFont="1" applyFill="1" applyAlignment="1" applyProtection="1">
      <alignment vertical="top"/>
    </xf>
    <xf numFmtId="0" fontId="35" fillId="24" borderId="0" xfId="0" applyFont="1" applyFill="1" applyAlignment="1" applyProtection="1"/>
    <xf numFmtId="0" fontId="36" fillId="24" borderId="0" xfId="0" applyFont="1" applyFill="1" applyAlignment="1" applyProtection="1">
      <alignment horizontal="center" vertical="top" wrapText="1"/>
    </xf>
    <xf numFmtId="0" fontId="35" fillId="24" borderId="0" xfId="0" applyFont="1" applyFill="1" applyAlignment="1" applyProtection="1">
      <alignment horizontal="center" vertical="top"/>
    </xf>
    <xf numFmtId="0" fontId="36" fillId="24" borderId="0" xfId="0" applyFont="1" applyFill="1" applyAlignment="1" applyProtection="1">
      <alignment horizontal="center" vertical="center" wrapText="1"/>
    </xf>
    <xf numFmtId="0" fontId="35" fillId="24" borderId="13" xfId="0" applyFont="1" applyFill="1" applyBorder="1" applyAlignment="1" applyProtection="1">
      <alignment horizontal="center" vertical="center" wrapText="1"/>
    </xf>
    <xf numFmtId="0" fontId="35" fillId="24" borderId="17" xfId="0" applyFont="1" applyFill="1" applyBorder="1" applyAlignment="1" applyProtection="1">
      <alignment horizontal="center" vertical="center"/>
    </xf>
    <xf numFmtId="0" fontId="35" fillId="24" borderId="15" xfId="0" applyFont="1" applyFill="1" applyBorder="1" applyAlignment="1" applyProtection="1">
      <alignment horizontal="center" vertical="center" wrapText="1"/>
    </xf>
    <xf numFmtId="0" fontId="35" fillId="24" borderId="21" xfId="0" applyFont="1" applyFill="1" applyBorder="1" applyAlignment="1" applyProtection="1">
      <alignment horizontal="center" vertical="center"/>
    </xf>
    <xf numFmtId="0" fontId="35" fillId="24" borderId="18" xfId="0" applyFont="1" applyFill="1" applyBorder="1" applyAlignment="1" applyProtection="1">
      <alignment horizontal="center" vertical="center" wrapText="1"/>
    </xf>
    <xf numFmtId="0" fontId="35" fillId="24" borderId="20" xfId="0" applyFont="1" applyFill="1" applyBorder="1" applyAlignment="1" applyProtection="1">
      <alignment horizontal="center" vertical="center" wrapText="1"/>
    </xf>
    <xf numFmtId="0" fontId="35" fillId="24" borderId="18" xfId="0" applyFont="1" applyFill="1" applyBorder="1" applyAlignment="1" applyProtection="1">
      <alignment vertical="center" wrapText="1"/>
    </xf>
    <xf numFmtId="0" fontId="37" fillId="24" borderId="17" xfId="0" applyFont="1" applyFill="1" applyBorder="1" applyAlignment="1" applyProtection="1">
      <alignment horizontal="center" vertical="top" wrapText="1"/>
    </xf>
    <xf numFmtId="0" fontId="37" fillId="24" borderId="15" xfId="0" applyFont="1" applyFill="1" applyBorder="1" applyAlignment="1" applyProtection="1">
      <alignment horizontal="center" vertical="top" wrapText="1"/>
    </xf>
    <xf numFmtId="0" fontId="37" fillId="24" borderId="16" xfId="0" applyFont="1" applyFill="1" applyBorder="1" applyAlignment="1" applyProtection="1">
      <alignment horizontal="center" vertical="top" wrapText="1"/>
    </xf>
    <xf numFmtId="4" fontId="35" fillId="24" borderId="0" xfId="0" applyNumberFormat="1" applyFont="1" applyFill="1" applyAlignment="1" applyProtection="1"/>
    <xf numFmtId="168" fontId="35" fillId="24" borderId="0" xfId="1" applyNumberFormat="1" applyFont="1" applyFill="1" applyBorder="1" applyAlignment="1" applyProtection="1"/>
    <xf numFmtId="0" fontId="35" fillId="24" borderId="19" xfId="0" applyFont="1" applyFill="1" applyBorder="1" applyAlignment="1" applyProtection="1">
      <alignment vertical="center" wrapText="1"/>
    </xf>
    <xf numFmtId="0" fontId="37" fillId="24" borderId="18" xfId="0" applyFont="1" applyFill="1" applyBorder="1" applyAlignment="1" applyProtection="1">
      <alignment horizontal="center" vertical="top" wrapText="1"/>
    </xf>
    <xf numFmtId="0" fontId="37" fillId="24" borderId="13" xfId="0" applyFont="1" applyFill="1" applyBorder="1" applyAlignment="1" applyProtection="1">
      <alignment horizontal="center" vertical="top" wrapText="1"/>
    </xf>
    <xf numFmtId="0" fontId="37" fillId="24" borderId="23" xfId="0" applyFont="1" applyFill="1" applyBorder="1" applyAlignment="1" applyProtection="1">
      <alignment horizontal="center" vertical="top" wrapText="1"/>
    </xf>
    <xf numFmtId="0" fontId="38" fillId="24" borderId="15" xfId="0" applyFont="1" applyFill="1" applyBorder="1" applyAlignment="1" applyProtection="1">
      <alignment horizontal="center" vertical="center" wrapText="1"/>
    </xf>
    <xf numFmtId="0" fontId="39" fillId="24" borderId="13" xfId="0" applyFont="1" applyFill="1" applyBorder="1" applyAlignment="1" applyProtection="1">
      <alignment horizontal="center" vertical="center" wrapText="1"/>
    </xf>
    <xf numFmtId="0" fontId="39" fillId="24" borderId="23" xfId="0" applyFont="1" applyFill="1" applyBorder="1" applyAlignment="1" applyProtection="1">
      <alignment horizontal="center" vertical="center" wrapText="1"/>
    </xf>
    <xf numFmtId="1" fontId="38" fillId="24" borderId="15" xfId="1" applyNumberFormat="1" applyFont="1" applyFill="1" applyBorder="1" applyAlignment="1" applyProtection="1">
      <alignment horizontal="center" vertical="center" wrapText="1"/>
    </xf>
    <xf numFmtId="0" fontId="38" fillId="24" borderId="12" xfId="0" applyFont="1" applyFill="1" applyBorder="1" applyAlignment="1" applyProtection="1">
      <alignment horizontal="center" vertical="center"/>
    </xf>
    <xf numFmtId="0" fontId="27" fillId="24" borderId="20" xfId="0" applyFont="1" applyFill="1" applyBorder="1" applyAlignment="1" applyProtection="1">
      <alignment horizontal="center" vertical="top" wrapText="1"/>
    </xf>
    <xf numFmtId="0" fontId="27" fillId="24" borderId="20" xfId="0" applyFont="1" applyFill="1" applyBorder="1" applyAlignment="1" applyProtection="1">
      <alignment vertical="top" wrapText="1"/>
    </xf>
    <xf numFmtId="0" fontId="30" fillId="24" borderId="15" xfId="0" applyFont="1" applyFill="1" applyBorder="1" applyAlignment="1" applyProtection="1">
      <alignment horizontal="center" vertical="center"/>
    </xf>
    <xf numFmtId="0" fontId="35" fillId="24" borderId="22" xfId="0" applyFont="1" applyFill="1" applyBorder="1" applyAlignment="1" applyProtection="1">
      <alignment horizontal="right" vertical="center"/>
    </xf>
    <xf numFmtId="4" fontId="36" fillId="24" borderId="15" xfId="0" applyNumberFormat="1" applyFont="1" applyFill="1" applyBorder="1" applyAlignment="1" applyProtection="1"/>
    <xf numFmtId="0" fontId="27" fillId="24" borderId="15" xfId="0" applyFont="1" applyFill="1" applyBorder="1" applyAlignment="1" applyProtection="1">
      <alignment horizontal="center" vertical="top" wrapText="1"/>
    </xf>
    <xf numFmtId="0" fontId="27" fillId="24" borderId="15" xfId="0" applyFont="1" applyFill="1" applyBorder="1" applyAlignment="1" applyProtection="1">
      <alignment vertical="top" wrapText="1"/>
    </xf>
    <xf numFmtId="0" fontId="30" fillId="24" borderId="0" xfId="0" applyFont="1" applyFill="1" applyAlignment="1" applyProtection="1">
      <alignment horizontal="center" vertical="center"/>
    </xf>
    <xf numFmtId="0" fontId="27" fillId="24" borderId="16" xfId="0" applyFont="1" applyFill="1" applyBorder="1" applyAlignment="1" applyProtection="1">
      <alignment vertical="top" wrapText="1"/>
    </xf>
    <xf numFmtId="0" fontId="30" fillId="24" borderId="15" xfId="0" applyFont="1" applyFill="1" applyBorder="1" applyAlignment="1" applyProtection="1">
      <alignment horizontal="center"/>
    </xf>
    <xf numFmtId="0" fontId="35" fillId="24" borderId="0" xfId="0" applyFont="1" applyFill="1" applyAlignment="1" applyProtection="1">
      <alignment horizontal="center" vertical="center"/>
    </xf>
    <xf numFmtId="0" fontId="30" fillId="24" borderId="15" xfId="0" applyFont="1" applyFill="1" applyBorder="1" applyAlignment="1" applyProtection="1">
      <alignment horizontal="right"/>
    </xf>
    <xf numFmtId="0" fontId="30" fillId="24" borderId="0" xfId="0" applyFont="1" applyFill="1" applyAlignment="1" applyProtection="1">
      <alignment horizontal="center"/>
    </xf>
    <xf numFmtId="0" fontId="35" fillId="24" borderId="15" xfId="0" applyFont="1" applyFill="1" applyBorder="1" applyAlignment="1" applyProtection="1">
      <alignment horizontal="center" vertical="center"/>
    </xf>
    <xf numFmtId="0" fontId="27" fillId="24" borderId="13" xfId="0" applyFont="1" applyFill="1" applyBorder="1" applyAlignment="1" applyProtection="1">
      <alignment vertical="top" wrapText="1"/>
    </xf>
    <xf numFmtId="0" fontId="35" fillId="24" borderId="15" xfId="0" applyFont="1" applyFill="1" applyBorder="1" applyAlignment="1" applyProtection="1">
      <alignment vertical="top"/>
    </xf>
    <xf numFmtId="0" fontId="36" fillId="24" borderId="15" xfId="0" applyFont="1" applyFill="1" applyBorder="1" applyAlignment="1" applyProtection="1">
      <alignment vertical="top"/>
    </xf>
    <xf numFmtId="0" fontId="36" fillId="24" borderId="20" xfId="0" applyFont="1" applyFill="1" applyBorder="1" applyAlignment="1" applyProtection="1"/>
    <xf numFmtId="0" fontId="36" fillId="24" borderId="15" xfId="0" applyFont="1" applyFill="1" applyBorder="1" applyAlignment="1" applyProtection="1"/>
    <xf numFmtId="4" fontId="36" fillId="24" borderId="15" xfId="1" applyNumberFormat="1" applyFont="1" applyFill="1" applyBorder="1" applyAlignment="1" applyProtection="1"/>
    <xf numFmtId="0" fontId="40" fillId="24" borderId="0" xfId="0" applyFont="1" applyFill="1" applyAlignment="1" applyProtection="1">
      <alignment horizontal="left" vertical="top" wrapText="1"/>
    </xf>
    <xf numFmtId="0" fontId="40" fillId="24" borderId="0" xfId="0" applyFont="1" applyFill="1" applyAlignment="1" applyProtection="1">
      <alignment horizontal="center" vertical="top" wrapText="1"/>
    </xf>
    <xf numFmtId="0" fontId="35" fillId="0" borderId="0" xfId="0" applyFont="1" applyAlignment="1" applyProtection="1"/>
    <xf numFmtId="0" fontId="35" fillId="0" borderId="0" xfId="0" applyFont="1" applyAlignment="1" applyProtection="1">
      <alignment vertical="top"/>
    </xf>
    <xf numFmtId="2" fontId="27" fillId="24" borderId="15" xfId="0" applyNumberFormat="1" applyFont="1" applyFill="1" applyBorder="1" applyAlignment="1" applyProtection="1">
      <alignment horizontal="center" vertical="center" wrapText="1"/>
    </xf>
    <xf numFmtId="2" fontId="27" fillId="24" borderId="16" xfId="0" applyNumberFormat="1" applyFont="1" applyFill="1" applyBorder="1" applyAlignment="1" applyProtection="1">
      <alignment horizontal="center" vertical="center" wrapText="1"/>
    </xf>
    <xf numFmtId="0" fontId="35" fillId="24" borderId="12" xfId="0" applyFont="1" applyFill="1" applyBorder="1" applyAlignment="1" applyProtection="1">
      <alignment horizontal="center" vertical="center" wrapText="1"/>
    </xf>
    <xf numFmtId="0" fontId="35" fillId="24" borderId="14" xfId="0" applyFont="1" applyFill="1" applyBorder="1" applyAlignment="1" applyProtection="1">
      <alignment horizontal="center" vertical="center" wrapText="1"/>
    </xf>
    <xf numFmtId="0" fontId="35" fillId="24" borderId="10" xfId="0" applyFont="1" applyFill="1" applyBorder="1" applyAlignment="1" applyProtection="1">
      <alignment horizontal="center" vertical="center" wrapText="1"/>
    </xf>
    <xf numFmtId="0" fontId="35" fillId="24" borderId="0" xfId="0" applyFont="1" applyFill="1" applyAlignment="1" applyProtection="1">
      <alignment vertical="center" wrapText="1"/>
    </xf>
    <xf numFmtId="2" fontId="35" fillId="24" borderId="16" xfId="0" applyNumberFormat="1" applyFont="1" applyFill="1" applyBorder="1" applyAlignment="1" applyProtection="1">
      <alignment horizontal="center" vertical="center"/>
    </xf>
    <xf numFmtId="0" fontId="30" fillId="24" borderId="16" xfId="0" applyFont="1" applyFill="1" applyBorder="1" applyAlignment="1" applyProtection="1">
      <alignment vertical="top" wrapText="1"/>
    </xf>
    <xf numFmtId="0" fontId="35" fillId="24" borderId="16" xfId="0" applyFont="1" applyFill="1" applyBorder="1" applyAlignment="1" applyProtection="1">
      <alignment vertical="center" wrapText="1"/>
    </xf>
    <xf numFmtId="0" fontId="35" fillId="24" borderId="21" xfId="0" applyFont="1" applyFill="1" applyBorder="1" applyAlignment="1" applyProtection="1">
      <alignment vertical="center" wrapText="1"/>
    </xf>
    <xf numFmtId="0" fontId="41" fillId="24" borderId="20" xfId="0" applyFont="1" applyFill="1" applyBorder="1" applyAlignment="1" applyProtection="1">
      <alignment horizontal="center" wrapText="1"/>
    </xf>
    <xf numFmtId="0" fontId="41" fillId="24" borderId="20" xfId="0" applyFont="1" applyFill="1" applyBorder="1" applyAlignment="1" applyProtection="1">
      <alignment horizontal="center" vertical="center" wrapText="1"/>
    </xf>
    <xf numFmtId="3" fontId="42" fillId="24" borderId="20" xfId="0" applyNumberFormat="1" applyFont="1" applyFill="1" applyBorder="1" applyAlignment="1" applyProtection="1">
      <alignment horizontal="center" vertical="center" wrapText="1"/>
    </xf>
    <xf numFmtId="3" fontId="35" fillId="24" borderId="17" xfId="0" applyNumberFormat="1" applyFont="1" applyFill="1" applyBorder="1" applyAlignment="1" applyProtection="1">
      <alignment vertical="top"/>
    </xf>
    <xf numFmtId="4" fontId="35" fillId="24" borderId="15" xfId="0" applyNumberFormat="1" applyFont="1" applyFill="1" applyBorder="1" applyAlignment="1" applyProtection="1">
      <alignment vertical="top"/>
    </xf>
    <xf numFmtId="0" fontId="41" fillId="24" borderId="15" xfId="0" applyFont="1" applyFill="1" applyBorder="1" applyAlignment="1" applyProtection="1">
      <alignment horizontal="center" wrapText="1"/>
    </xf>
    <xf numFmtId="0" fontId="41" fillId="24" borderId="15" xfId="0" applyFont="1" applyFill="1" applyBorder="1" applyAlignment="1" applyProtection="1">
      <alignment horizontal="center" vertical="center" wrapText="1"/>
    </xf>
    <xf numFmtId="0" fontId="41" fillId="24" borderId="22" xfId="0" applyFont="1" applyFill="1" applyBorder="1" applyAlignment="1" applyProtection="1">
      <alignment horizontal="center" wrapText="1"/>
    </xf>
    <xf numFmtId="0" fontId="41" fillId="24" borderId="22" xfId="0" applyFont="1" applyFill="1" applyBorder="1" applyAlignment="1" applyProtection="1">
      <alignment horizontal="center" vertical="center" wrapText="1"/>
    </xf>
    <xf numFmtId="4" fontId="35" fillId="0" borderId="15" xfId="0" applyNumberFormat="1" applyFont="1" applyBorder="1" applyAlignment="1" applyProtection="1">
      <alignment vertical="top"/>
    </xf>
    <xf numFmtId="0" fontId="41" fillId="24" borderId="16" xfId="0" applyFont="1" applyFill="1" applyBorder="1" applyAlignment="1" applyProtection="1">
      <alignment horizontal="center" wrapText="1"/>
    </xf>
    <xf numFmtId="0" fontId="41" fillId="24" borderId="16" xfId="0" applyFont="1" applyFill="1" applyBorder="1" applyAlignment="1" applyProtection="1">
      <alignment horizontal="center" vertical="center" wrapText="1"/>
    </xf>
    <xf numFmtId="3" fontId="42" fillId="24" borderId="22" xfId="0" applyNumberFormat="1" applyFont="1" applyFill="1" applyBorder="1" applyAlignment="1" applyProtection="1">
      <alignment horizontal="center" vertical="center" wrapText="1"/>
    </xf>
    <xf numFmtId="3" fontId="42" fillId="24" borderId="19" xfId="0" applyNumberFormat="1" applyFont="1" applyFill="1" applyBorder="1" applyAlignment="1" applyProtection="1">
      <alignment horizontal="center" vertical="center" wrapText="1"/>
    </xf>
    <xf numFmtId="3" fontId="42" fillId="24" borderId="14" xfId="0" applyNumberFormat="1" applyFont="1" applyFill="1" applyBorder="1" applyAlignment="1" applyProtection="1">
      <alignment horizontal="center" vertical="center" wrapText="1"/>
    </xf>
    <xf numFmtId="3" fontId="42" fillId="24" borderId="15" xfId="0" applyNumberFormat="1" applyFont="1" applyFill="1" applyBorder="1" applyAlignment="1" applyProtection="1">
      <alignment horizontal="center" vertical="center" wrapText="1"/>
    </xf>
    <xf numFmtId="3" fontId="42" fillId="24" borderId="20" xfId="0" applyNumberFormat="1" applyFont="1" applyFill="1" applyBorder="1" applyAlignment="1" applyProtection="1">
      <alignment horizontal="center" wrapText="1"/>
    </xf>
    <xf numFmtId="3" fontId="30" fillId="24" borderId="15" xfId="0" applyNumberFormat="1" applyFont="1" applyFill="1" applyBorder="1" applyAlignment="1" applyProtection="1">
      <alignment horizontal="center" vertical="center"/>
    </xf>
    <xf numFmtId="3" fontId="30" fillId="24" borderId="13" xfId="0" applyNumberFormat="1" applyFont="1" applyFill="1" applyBorder="1" applyAlignment="1" applyProtection="1">
      <alignment horizontal="center" vertical="center"/>
    </xf>
    <xf numFmtId="3" fontId="35" fillId="24" borderId="15" xfId="0" applyNumberFormat="1" applyFont="1" applyFill="1" applyBorder="1" applyAlignment="1" applyProtection="1">
      <alignment vertical="top"/>
    </xf>
    <xf numFmtId="0" fontId="41" fillId="24" borderId="23" xfId="0" applyFont="1" applyFill="1" applyBorder="1" applyAlignment="1" applyProtection="1">
      <alignment horizontal="center" wrapText="1"/>
    </xf>
    <xf numFmtId="0" fontId="41" fillId="24" borderId="23" xfId="0" applyFont="1" applyFill="1" applyBorder="1" applyAlignment="1" applyProtection="1">
      <alignment horizontal="center" vertical="center" wrapText="1"/>
    </xf>
    <xf numFmtId="0" fontId="35" fillId="24" borderId="16" xfId="0" applyFont="1" applyFill="1" applyBorder="1" applyAlignment="1" applyProtection="1"/>
    <xf numFmtId="0" fontId="36" fillId="24" borderId="19" xfId="0" applyFont="1" applyFill="1" applyBorder="1" applyAlignment="1" applyProtection="1"/>
    <xf numFmtId="3" fontId="36" fillId="24" borderId="15" xfId="0" applyNumberFormat="1" applyFont="1" applyFill="1" applyBorder="1" applyAlignment="1" applyProtection="1"/>
    <xf numFmtId="4" fontId="36" fillId="25" borderId="15" xfId="0" applyNumberFormat="1" applyFont="1" applyFill="1" applyBorder="1" applyAlignment="1" applyProtection="1">
      <alignment horizontal="center"/>
    </xf>
    <xf numFmtId="0" fontId="0" fillId="0" borderId="0" xfId="0" applyAlignment="1" applyProtection="1">
      <alignment vertical="top"/>
    </xf>
    <xf numFmtId="0" fontId="42" fillId="24" borderId="15" xfId="0" applyFont="1" applyFill="1" applyBorder="1" applyAlignment="1" applyProtection="1">
      <alignment horizontal="center" vertical="center" wrapText="1"/>
    </xf>
    <xf numFmtId="0" fontId="42" fillId="24" borderId="16" xfId="0" applyFont="1" applyFill="1" applyBorder="1" applyAlignment="1" applyProtection="1">
      <alignment horizontal="center" vertical="center" wrapText="1"/>
    </xf>
    <xf numFmtId="0" fontId="44" fillId="24" borderId="15" xfId="0" applyFont="1" applyFill="1" applyBorder="1" applyAlignment="1" applyProtection="1">
      <alignment horizontal="center" vertical="center" wrapText="1"/>
    </xf>
    <xf numFmtId="0" fontId="44" fillId="24" borderId="16" xfId="0" applyFont="1" applyFill="1" applyBorder="1" applyAlignment="1" applyProtection="1">
      <alignment horizontal="center" vertical="center" wrapText="1"/>
    </xf>
    <xf numFmtId="0" fontId="40" fillId="24" borderId="22" xfId="0" applyFont="1" applyFill="1" applyBorder="1" applyAlignment="1" applyProtection="1">
      <alignment horizontal="center" vertical="center" wrapText="1"/>
    </xf>
    <xf numFmtId="0" fontId="40" fillId="24" borderId="20" xfId="0" applyFont="1" applyFill="1" applyBorder="1" applyAlignment="1" applyProtection="1">
      <alignment horizontal="center" vertical="center" wrapText="1"/>
    </xf>
    <xf numFmtId="0" fontId="44" fillId="24" borderId="17" xfId="0" applyFont="1" applyFill="1" applyBorder="1" applyAlignment="1" applyProtection="1">
      <alignment horizontal="center" vertical="center" wrapText="1"/>
    </xf>
    <xf numFmtId="0" fontId="40" fillId="24" borderId="15" xfId="0" applyFont="1" applyFill="1" applyBorder="1" applyAlignment="1" applyProtection="1">
      <alignment horizontal="center" vertical="center" wrapText="1"/>
    </xf>
    <xf numFmtId="0" fontId="40" fillId="24" borderId="16" xfId="0" applyFont="1" applyFill="1" applyBorder="1" applyAlignment="1" applyProtection="1">
      <alignment horizontal="center" vertical="center" wrapText="1"/>
    </xf>
    <xf numFmtId="0" fontId="41" fillId="24" borderId="20" xfId="0" applyFont="1" applyFill="1" applyBorder="1" applyAlignment="1" applyProtection="1">
      <alignment horizontal="center" vertical="top" wrapText="1"/>
    </xf>
    <xf numFmtId="0" fontId="41" fillId="24" borderId="20" xfId="0" applyFont="1" applyFill="1" applyBorder="1" applyAlignment="1" applyProtection="1">
      <alignment wrapText="1"/>
    </xf>
    <xf numFmtId="3" fontId="35" fillId="24" borderId="20" xfId="0" applyNumberFormat="1" applyFont="1" applyFill="1" applyBorder="1" applyAlignment="1" applyProtection="1">
      <alignment horizontal="right" vertical="center"/>
    </xf>
    <xf numFmtId="4" fontId="35" fillId="24" borderId="15" xfId="0" applyNumberFormat="1" applyFont="1" applyFill="1" applyBorder="1" applyAlignment="1" applyProtection="1">
      <alignment horizontal="center" vertical="center"/>
    </xf>
    <xf numFmtId="3" fontId="35" fillId="24" borderId="20" xfId="0" applyNumberFormat="1" applyFont="1" applyFill="1" applyBorder="1" applyAlignment="1" applyProtection="1">
      <alignment horizontal="center" wrapText="1"/>
    </xf>
    <xf numFmtId="3" fontId="35" fillId="24" borderId="20" xfId="0" applyNumberFormat="1" applyFont="1" applyFill="1" applyBorder="1" applyAlignment="1" applyProtection="1">
      <alignment horizontal="center" vertical="center"/>
    </xf>
    <xf numFmtId="4" fontId="35" fillId="24" borderId="20" xfId="0" applyNumberFormat="1" applyFont="1" applyFill="1" applyBorder="1" applyAlignment="1" applyProtection="1">
      <alignment horizontal="center"/>
    </xf>
    <xf numFmtId="3" fontId="35" fillId="24" borderId="0" xfId="0" applyNumberFormat="1" applyFont="1" applyFill="1" applyAlignment="1" applyProtection="1">
      <alignment horizontal="center" wrapText="1"/>
    </xf>
    <xf numFmtId="3" fontId="35" fillId="24" borderId="15" xfId="0" applyNumberFormat="1" applyFont="1" applyFill="1" applyBorder="1" applyAlignment="1" applyProtection="1">
      <alignment horizontal="center" vertical="center"/>
    </xf>
    <xf numFmtId="4" fontId="33" fillId="24" borderId="25" xfId="0" applyNumberFormat="1" applyFont="1" applyFill="1" applyBorder="1" applyAlignment="1" applyProtection="1"/>
    <xf numFmtId="0" fontId="28" fillId="24" borderId="26" xfId="0" applyFont="1" applyFill="1" applyBorder="1" applyAlignment="1" applyProtection="1"/>
    <xf numFmtId="4" fontId="43" fillId="24" borderId="25" xfId="0" applyNumberFormat="1" applyFont="1" applyFill="1" applyBorder="1" applyAlignment="1" applyProtection="1"/>
    <xf numFmtId="4" fontId="0" fillId="0" borderId="0" xfId="0" applyNumberFormat="1" applyAlignment="1" applyProtection="1"/>
    <xf numFmtId="0" fontId="41" fillId="24" borderId="15" xfId="0" applyFont="1" applyFill="1" applyBorder="1" applyAlignment="1" applyProtection="1">
      <alignment horizontal="center" vertical="top" wrapText="1"/>
    </xf>
    <xf numFmtId="0" fontId="41" fillId="24" borderId="15" xfId="0" applyFont="1" applyFill="1" applyBorder="1" applyAlignment="1" applyProtection="1">
      <alignment wrapText="1"/>
    </xf>
    <xf numFmtId="3" fontId="30" fillId="24" borderId="20" xfId="0" applyNumberFormat="1" applyFont="1" applyFill="1" applyBorder="1" applyAlignment="1" applyProtection="1"/>
    <xf numFmtId="3" fontId="35" fillId="24" borderId="15" xfId="0" applyNumberFormat="1" applyFont="1" applyFill="1" applyBorder="1" applyAlignment="1" applyProtection="1">
      <alignment horizontal="center" wrapText="1"/>
    </xf>
    <xf numFmtId="3" fontId="35" fillId="24" borderId="0" xfId="0" applyNumberFormat="1" applyFont="1" applyFill="1" applyAlignment="1" applyProtection="1">
      <alignment horizontal="center" vertical="center"/>
    </xf>
    <xf numFmtId="3" fontId="35" fillId="24" borderId="15" xfId="0" applyNumberFormat="1" applyFont="1" applyFill="1" applyBorder="1" applyAlignment="1" applyProtection="1">
      <alignment horizontal="right" vertical="center"/>
    </xf>
    <xf numFmtId="3" fontId="35" fillId="24" borderId="0" xfId="0" applyNumberFormat="1" applyFont="1" applyFill="1" applyAlignment="1" applyProtection="1">
      <alignment horizontal="right" vertical="center"/>
    </xf>
    <xf numFmtId="3" fontId="35" fillId="24" borderId="15" xfId="0" applyNumberFormat="1" applyFont="1" applyFill="1" applyBorder="1" applyAlignment="1" applyProtection="1">
      <alignment horizontal="right"/>
    </xf>
    <xf numFmtId="3" fontId="35" fillId="24" borderId="13" xfId="0" applyNumberFormat="1" applyFont="1" applyFill="1" applyBorder="1" applyAlignment="1" applyProtection="1">
      <alignment horizontal="right" vertical="center"/>
    </xf>
    <xf numFmtId="0" fontId="41" fillId="24" borderId="16" xfId="0" applyFont="1" applyFill="1" applyBorder="1" applyAlignment="1" applyProtection="1">
      <alignment wrapText="1"/>
    </xf>
    <xf numFmtId="0" fontId="27" fillId="24" borderId="15" xfId="0" applyFont="1" applyFill="1" applyBorder="1" applyAlignment="1" applyProtection="1">
      <alignment horizontal="right" vertical="center"/>
    </xf>
    <xf numFmtId="0" fontId="41" fillId="24" borderId="13" xfId="0" applyFont="1" applyFill="1" applyBorder="1" applyAlignment="1" applyProtection="1">
      <alignment wrapText="1"/>
    </xf>
    <xf numFmtId="0" fontId="0" fillId="24" borderId="16" xfId="0" applyFill="1" applyBorder="1" applyAlignment="1" applyProtection="1">
      <alignment vertical="top"/>
    </xf>
    <xf numFmtId="3" fontId="36" fillId="24" borderId="17" xfId="0" applyNumberFormat="1" applyFont="1" applyFill="1" applyBorder="1" applyAlignment="1" applyProtection="1"/>
    <xf numFmtId="4" fontId="29" fillId="24" borderId="27" xfId="0" applyNumberFormat="1" applyFont="1" applyFill="1" applyBorder="1" applyAlignment="1" applyProtection="1"/>
    <xf numFmtId="0" fontId="27" fillId="24" borderId="28" xfId="0" applyFont="1" applyFill="1" applyBorder="1" applyAlignment="1" applyProtection="1"/>
    <xf numFmtId="4" fontId="36" fillId="24" borderId="25" xfId="0" applyNumberFormat="1" applyFont="1" applyFill="1" applyBorder="1" applyAlignment="1" applyProtection="1"/>
    <xf numFmtId="0" fontId="0" fillId="24" borderId="0" xfId="0" applyFill="1" applyAlignment="1" applyProtection="1">
      <alignment vertical="top"/>
    </xf>
    <xf numFmtId="3" fontId="35" fillId="24" borderId="0" xfId="0" applyNumberFormat="1" applyFont="1" applyFill="1" applyAlignment="1" applyProtection="1"/>
    <xf numFmtId="0" fontId="36" fillId="0" borderId="0" xfId="0" applyFont="1" applyAlignment="1" applyProtection="1">
      <alignment vertical="center" wrapText="1"/>
    </xf>
    <xf numFmtId="0" fontId="27" fillId="24" borderId="13" xfId="0" applyFont="1" applyFill="1" applyBorder="1" applyAlignment="1" applyProtection="1">
      <alignment horizontal="center" vertical="center" wrapText="1"/>
    </xf>
    <xf numFmtId="0" fontId="27" fillId="24" borderId="16" xfId="0" applyFont="1" applyFill="1" applyBorder="1" applyAlignment="1" applyProtection="1">
      <alignment horizontal="center" vertical="center" wrapText="1"/>
    </xf>
    <xf numFmtId="0" fontId="35" fillId="24" borderId="20" xfId="0" applyFont="1" applyFill="1" applyBorder="1" applyAlignment="1" applyProtection="1"/>
    <xf numFmtId="0" fontId="35" fillId="24" borderId="14" xfId="0" applyFont="1" applyFill="1" applyBorder="1" applyAlignment="1" applyProtection="1">
      <alignment horizontal="center" vertical="center"/>
    </xf>
    <xf numFmtId="0" fontId="35" fillId="24" borderId="21" xfId="0" applyFont="1" applyFill="1" applyBorder="1" applyAlignment="1" applyProtection="1">
      <alignment horizontal="center" vertical="center" wrapText="1"/>
    </xf>
    <xf numFmtId="4" fontId="27" fillId="24" borderId="15" xfId="0" applyNumberFormat="1" applyFont="1" applyFill="1" applyBorder="1" applyAlignment="1" applyProtection="1">
      <alignment horizontal="center" vertical="center" wrapText="1"/>
    </xf>
    <xf numFmtId="4" fontId="27" fillId="24" borderId="16" xfId="0" applyNumberFormat="1" applyFont="1" applyFill="1" applyBorder="1" applyAlignment="1" applyProtection="1">
      <alignment horizontal="center" vertical="center" wrapText="1"/>
    </xf>
    <xf numFmtId="0" fontId="35" fillId="24" borderId="15" xfId="0" applyFont="1" applyFill="1" applyBorder="1" applyAlignment="1" applyProtection="1"/>
    <xf numFmtId="0" fontId="27" fillId="24" borderId="20" xfId="0" applyFont="1" applyFill="1" applyBorder="1" applyAlignment="1" applyProtection="1">
      <alignment horizontal="center" vertical="center" wrapText="1"/>
    </xf>
    <xf numFmtId="0" fontId="27" fillId="24" borderId="21" xfId="0" applyFont="1" applyFill="1" applyBorder="1" applyAlignment="1" applyProtection="1">
      <alignment horizontal="center" vertical="center" wrapText="1"/>
    </xf>
    <xf numFmtId="0" fontId="41" fillId="24" borderId="15" xfId="0" applyFont="1" applyFill="1" applyBorder="1" applyAlignment="1" applyProtection="1">
      <alignment vertical="top" wrapText="1"/>
    </xf>
    <xf numFmtId="0" fontId="35" fillId="24" borderId="0" xfId="0" applyFont="1" applyFill="1" applyAlignment="1" applyProtection="1">
      <alignment horizontal="right" vertical="center"/>
    </xf>
    <xf numFmtId="0" fontId="35" fillId="24" borderId="16" xfId="0" applyFont="1" applyFill="1" applyBorder="1" applyAlignment="1" applyProtection="1">
      <alignment horizontal="right" vertical="center"/>
    </xf>
    <xf numFmtId="0" fontId="35" fillId="24" borderId="15" xfId="0" applyFont="1" applyFill="1" applyBorder="1" applyAlignment="1" applyProtection="1">
      <alignment horizontal="right" vertical="center"/>
    </xf>
    <xf numFmtId="0" fontId="35" fillId="24" borderId="15" xfId="0" applyFont="1" applyFill="1" applyBorder="1" applyAlignment="1" applyProtection="1">
      <alignment horizontal="right"/>
    </xf>
    <xf numFmtId="0" fontId="35" fillId="24" borderId="16" xfId="0" applyFont="1" applyFill="1" applyBorder="1" applyAlignment="1" applyProtection="1">
      <alignment horizontal="right"/>
    </xf>
    <xf numFmtId="0" fontId="35" fillId="24" borderId="13" xfId="0" applyFont="1" applyFill="1" applyBorder="1" applyAlignment="1" applyProtection="1">
      <alignment horizontal="right" vertical="center"/>
    </xf>
    <xf numFmtId="0" fontId="35" fillId="24" borderId="23" xfId="0" applyFont="1" applyFill="1" applyBorder="1" applyAlignment="1" applyProtection="1">
      <alignment horizontal="right" vertical="center"/>
    </xf>
    <xf numFmtId="0" fontId="41" fillId="24" borderId="16" xfId="0" applyFont="1" applyFill="1" applyBorder="1" applyAlignment="1" applyProtection="1">
      <alignment vertical="top" wrapText="1"/>
    </xf>
    <xf numFmtId="0" fontId="27" fillId="24" borderId="17" xfId="0" applyFont="1" applyFill="1" applyBorder="1" applyAlignment="1" applyProtection="1">
      <alignment horizontal="right" vertical="center"/>
    </xf>
    <xf numFmtId="4" fontId="35" fillId="0" borderId="0" xfId="0" applyNumberFormat="1" applyFont="1" applyAlignment="1" applyProtection="1"/>
    <xf numFmtId="0" fontId="35" fillId="24" borderId="20" xfId="0" applyFont="1" applyFill="1" applyBorder="1" applyAlignment="1" applyProtection="1">
      <alignment horizontal="right" vertical="center"/>
    </xf>
    <xf numFmtId="0" fontId="41" fillId="24" borderId="13" xfId="0" applyFont="1" applyFill="1" applyBorder="1" applyAlignment="1" applyProtection="1">
      <alignment horizontal="center" vertical="top" wrapText="1"/>
    </xf>
    <xf numFmtId="0" fontId="41" fillId="24" borderId="13" xfId="0" applyFont="1" applyFill="1" applyBorder="1" applyAlignment="1" applyProtection="1">
      <alignment vertical="top" wrapText="1"/>
    </xf>
    <xf numFmtId="0" fontId="36" fillId="24" borderId="17" xfId="0" applyFont="1" applyFill="1" applyBorder="1" applyAlignment="1" applyProtection="1"/>
    <xf numFmtId="0" fontId="45" fillId="24" borderId="15" xfId="0" applyFont="1" applyFill="1" applyBorder="1" applyAlignment="1" applyProtection="1">
      <alignment horizontal="center" vertical="center" wrapText="1"/>
    </xf>
    <xf numFmtId="0" fontId="45" fillId="24" borderId="16" xfId="0" applyFont="1" applyFill="1" applyBorder="1" applyAlignment="1" applyProtection="1">
      <alignment horizontal="center" vertical="center" wrapText="1"/>
    </xf>
    <xf numFmtId="4" fontId="35" fillId="24" borderId="0" xfId="0" applyNumberFormat="1" applyFont="1" applyFill="1" applyAlignment="1" applyProtection="1">
      <alignment horizontal="center" vertical="center"/>
    </xf>
    <xf numFmtId="4" fontId="35" fillId="24" borderId="15" xfId="0" applyNumberFormat="1" applyFont="1" applyFill="1" applyBorder="1" applyAlignment="1" applyProtection="1">
      <alignment horizontal="center"/>
    </xf>
    <xf numFmtId="4" fontId="29" fillId="24" borderId="25" xfId="0" applyNumberFormat="1" applyFont="1" applyFill="1" applyBorder="1" applyAlignment="1" applyProtection="1"/>
    <xf numFmtId="0" fontId="27" fillId="24" borderId="26" xfId="0" applyFont="1" applyFill="1" applyBorder="1" applyAlignment="1" applyProtection="1"/>
    <xf numFmtId="4" fontId="35" fillId="24" borderId="0" xfId="0" applyNumberFormat="1" applyFont="1" applyFill="1" applyAlignment="1" applyProtection="1">
      <alignment horizontal="center"/>
    </xf>
    <xf numFmtId="0" fontId="46" fillId="24" borderId="15" xfId="0" applyFont="1" applyFill="1" applyBorder="1" applyAlignment="1" applyProtection="1"/>
    <xf numFmtId="0" fontId="47" fillId="24" borderId="0" xfId="0" applyFont="1" applyFill="1" applyAlignment="1" applyProtection="1"/>
    <xf numFmtId="3" fontId="35" fillId="0" borderId="0" xfId="0" applyNumberFormat="1" applyFont="1" applyAlignment="1" applyProtection="1"/>
    <xf numFmtId="0" fontId="30" fillId="24" borderId="11" xfId="0" applyFont="1" applyFill="1" applyBorder="1" applyAlignment="1" applyProtection="1">
      <alignment horizontal="center"/>
    </xf>
    <xf numFmtId="0" fontId="30" fillId="24" borderId="11" xfId="0" applyFont="1" applyFill="1" applyBorder="1" applyAlignment="1" applyProtection="1"/>
    <xf numFmtId="0" fontId="30" fillId="24" borderId="13" xfId="0" applyFont="1" applyFill="1" applyBorder="1" applyAlignment="1" applyProtection="1">
      <alignment horizontal="center" vertical="center" wrapText="1"/>
    </xf>
    <xf numFmtId="0" fontId="48" fillId="24" borderId="15" xfId="0" applyFont="1" applyFill="1" applyBorder="1" applyAlignment="1" applyProtection="1">
      <alignment horizontal="center" vertical="center" wrapText="1"/>
    </xf>
    <xf numFmtId="0" fontId="49" fillId="24" borderId="15" xfId="0" applyFont="1" applyFill="1" applyBorder="1" applyAlignment="1" applyProtection="1">
      <alignment horizontal="center" vertical="center" wrapText="1"/>
    </xf>
    <xf numFmtId="4" fontId="48" fillId="24" borderId="15" xfId="0" applyNumberFormat="1" applyFont="1" applyFill="1" applyBorder="1" applyAlignment="1" applyProtection="1">
      <alignment horizontal="center" wrapText="1"/>
    </xf>
    <xf numFmtId="3" fontId="48" fillId="24" borderId="15" xfId="0" applyNumberFormat="1" applyFont="1" applyFill="1" applyBorder="1" applyAlignment="1" applyProtection="1">
      <alignment horizontal="center" wrapText="1"/>
    </xf>
    <xf numFmtId="3" fontId="48" fillId="24" borderId="15" xfId="0" applyNumberFormat="1" applyFont="1" applyFill="1" applyBorder="1" applyAlignment="1" applyProtection="1">
      <alignment horizontal="center" vertical="center"/>
    </xf>
    <xf numFmtId="4" fontId="46" fillId="24" borderId="15" xfId="0" applyNumberFormat="1" applyFont="1" applyFill="1" applyBorder="1" applyAlignment="1" applyProtection="1">
      <alignment horizontal="right" wrapText="1"/>
    </xf>
    <xf numFmtId="0" fontId="41" fillId="24" borderId="0" xfId="0" applyFont="1" applyFill="1" applyAlignment="1" applyProtection="1">
      <alignment wrapText="1"/>
    </xf>
    <xf numFmtId="0" fontId="49" fillId="24" borderId="0" xfId="0" applyFont="1" applyFill="1" applyAlignment="1" applyProtection="1">
      <alignment horizontal="center" vertical="center" wrapText="1"/>
    </xf>
    <xf numFmtId="0" fontId="48" fillId="24" borderId="0" xfId="0" applyFont="1" applyFill="1" applyAlignment="1" applyProtection="1">
      <alignment horizontal="center" vertical="center" wrapText="1"/>
    </xf>
    <xf numFmtId="0" fontId="48" fillId="24" borderId="15" xfId="0" applyFont="1" applyFill="1" applyBorder="1" applyAlignment="1" applyProtection="1">
      <alignment horizontal="center" vertical="center"/>
    </xf>
    <xf numFmtId="0" fontId="0" fillId="24" borderId="12" xfId="0" applyFill="1" applyBorder="1" applyAlignment="1" applyProtection="1"/>
    <xf numFmtId="4" fontId="48" fillId="24" borderId="29" xfId="0" applyNumberFormat="1" applyFont="1" applyFill="1" applyBorder="1" applyAlignment="1" applyProtection="1">
      <alignment horizontal="center" wrapText="1"/>
    </xf>
    <xf numFmtId="0" fontId="0" fillId="24" borderId="16" xfId="0" applyFill="1" applyBorder="1" applyAlignment="1" applyProtection="1">
      <alignment horizontal="center"/>
    </xf>
    <xf numFmtId="0" fontId="46" fillId="24" borderId="15" xfId="0" applyFont="1" applyFill="1" applyBorder="1" applyAlignment="1" applyProtection="1">
      <alignment vertical="center"/>
    </xf>
    <xf numFmtId="0" fontId="46" fillId="24" borderId="17" xfId="0" applyFont="1" applyFill="1" applyBorder="1" applyAlignment="1" applyProtection="1">
      <alignment horizontal="center" vertical="center"/>
    </xf>
    <xf numFmtId="0" fontId="46" fillId="24" borderId="15" xfId="0" applyFont="1" applyFill="1" applyBorder="1" applyAlignment="1" applyProtection="1">
      <alignment horizontal="center" vertical="center"/>
    </xf>
    <xf numFmtId="0" fontId="46" fillId="24" borderId="15" xfId="0" applyFont="1" applyFill="1" applyBorder="1" applyAlignment="1" applyProtection="1">
      <alignment horizontal="center" vertical="center" wrapText="1"/>
    </xf>
    <xf numFmtId="4" fontId="46" fillId="24" borderId="15" xfId="0" applyNumberFormat="1" applyFont="1" applyFill="1" applyBorder="1" applyAlignment="1" applyProtection="1">
      <alignment horizontal="right" vertical="center"/>
    </xf>
    <xf numFmtId="0" fontId="30" fillId="24" borderId="0" xfId="0" applyFont="1" applyFill="1" applyAlignment="1" applyProtection="1">
      <alignment vertical="top" wrapText="1"/>
    </xf>
    <xf numFmtId="0" fontId="30" fillId="24" borderId="0" xfId="0" applyFont="1" applyFill="1" applyAlignment="1" applyProtection="1">
      <alignment horizontal="center" vertical="top" wrapText="1"/>
    </xf>
    <xf numFmtId="0" fontId="30" fillId="24" borderId="0" xfId="0" applyFont="1" applyFill="1" applyAlignment="1" applyProtection="1">
      <alignment horizontal="center" vertical="top"/>
    </xf>
    <xf numFmtId="0" fontId="30" fillId="24" borderId="0" xfId="0" applyFont="1" applyFill="1" applyAlignment="1" applyProtection="1"/>
    <xf numFmtId="0" fontId="30" fillId="24" borderId="0" xfId="0" applyFont="1" applyFill="1" applyAlignment="1" applyProtection="1">
      <alignment horizontal="center" wrapText="1"/>
    </xf>
    <xf numFmtId="0" fontId="0" fillId="24" borderId="0" xfId="0" applyFill="1" applyAlignment="1" applyProtection="1">
      <alignment horizontal="left" vertical="top"/>
    </xf>
    <xf numFmtId="0" fontId="3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/>
    </xf>
    <xf numFmtId="4" fontId="35" fillId="0" borderId="0" xfId="0" applyNumberFormat="1" applyFont="1" applyAlignment="1" applyProtection="1">
      <alignment horizontal="center"/>
    </xf>
    <xf numFmtId="0" fontId="35" fillId="0" borderId="0" xfId="0" applyFont="1" applyAlignment="1" applyProtection="1">
      <alignment horizontal="left"/>
    </xf>
    <xf numFmtId="0" fontId="35" fillId="0" borderId="11" xfId="0" applyFont="1" applyBorder="1" applyAlignment="1" applyProtection="1"/>
    <xf numFmtId="0" fontId="29" fillId="24" borderId="15" xfId="659" applyFont="1" applyFill="1" applyBorder="1" applyAlignment="1" applyProtection="1">
      <alignment horizontal="left" vertical="center" wrapText="1"/>
    </xf>
    <xf numFmtId="0" fontId="27" fillId="24" borderId="15" xfId="659" applyFont="1" applyFill="1" applyBorder="1" applyAlignment="1" applyProtection="1">
      <alignment horizontal="left" vertical="center" wrapText="1"/>
    </xf>
    <xf numFmtId="0" fontId="27" fillId="24" borderId="15" xfId="659" applyFont="1" applyFill="1" applyBorder="1" applyAlignment="1" applyProtection="1">
      <alignment horizontal="center" vertical="center" wrapText="1"/>
    </xf>
    <xf numFmtId="4" fontId="41" fillId="24" borderId="15" xfId="0" applyNumberFormat="1" applyFont="1" applyFill="1" applyBorder="1" applyAlignment="1" applyProtection="1">
      <alignment horizontal="center" vertical="top" wrapText="1"/>
    </xf>
    <xf numFmtId="170" fontId="51" fillId="0" borderId="15" xfId="0" applyNumberFormat="1" applyFont="1" applyBorder="1" applyAlignment="1" applyProtection="1">
      <alignment horizontal="center"/>
    </xf>
    <xf numFmtId="4" fontId="41" fillId="24" borderId="15" xfId="0" applyNumberFormat="1" applyFont="1" applyFill="1" applyBorder="1" applyAlignment="1" applyProtection="1">
      <alignment horizontal="right" vertical="top"/>
    </xf>
    <xf numFmtId="4" fontId="41" fillId="0" borderId="15" xfId="0" applyNumberFormat="1" applyFont="1" applyBorder="1" applyAlignment="1" applyProtection="1">
      <alignment horizontal="center" vertical="top" wrapText="1"/>
    </xf>
    <xf numFmtId="4" fontId="52" fillId="24" borderId="15" xfId="0" applyNumberFormat="1" applyFont="1" applyFill="1" applyBorder="1" applyAlignment="1" applyProtection="1">
      <alignment horizontal="center" vertical="top" wrapText="1"/>
    </xf>
    <xf numFmtId="4" fontId="52" fillId="24" borderId="15" xfId="0" applyNumberFormat="1" applyFont="1" applyFill="1" applyBorder="1" applyAlignment="1" applyProtection="1">
      <alignment horizontal="center" vertical="center"/>
    </xf>
    <xf numFmtId="4" fontId="52" fillId="24" borderId="15" xfId="0" applyNumberFormat="1" applyFont="1" applyFill="1" applyBorder="1" applyAlignment="1" applyProtection="1">
      <alignment horizontal="right" vertical="center"/>
    </xf>
    <xf numFmtId="0" fontId="29" fillId="24" borderId="0" xfId="0" applyFont="1" applyFill="1" applyAlignment="1" applyProtection="1">
      <alignment horizontal="left" vertical="top" wrapText="1"/>
    </xf>
    <xf numFmtId="4" fontId="29" fillId="24" borderId="0" xfId="0" applyNumberFormat="1" applyFont="1" applyFill="1" applyAlignment="1" applyProtection="1">
      <alignment horizontal="right" vertical="center"/>
    </xf>
    <xf numFmtId="4" fontId="29" fillId="24" borderId="0" xfId="0" applyNumberFormat="1" applyFont="1" applyFill="1" applyAlignment="1" applyProtection="1">
      <alignment horizontal="left" vertical="top" wrapText="1"/>
    </xf>
    <xf numFmtId="4" fontId="53" fillId="24" borderId="0" xfId="0" applyNumberFormat="1" applyFont="1" applyFill="1" applyAlignment="1" applyProtection="1">
      <alignment horizontal="right" vertical="center"/>
    </xf>
    <xf numFmtId="4" fontId="30" fillId="0" borderId="0" xfId="0" applyNumberFormat="1" applyFont="1" applyAlignment="1" applyProtection="1"/>
    <xf numFmtId="0" fontId="30" fillId="0" borderId="0" xfId="0" applyFont="1" applyAlignment="1" applyProtection="1"/>
    <xf numFmtId="4" fontId="30" fillId="0" borderId="0" xfId="0" applyNumberFormat="1" applyFont="1" applyAlignment="1" applyProtection="1">
      <alignment horizontal="right"/>
    </xf>
    <xf numFmtId="0" fontId="54" fillId="0" borderId="0" xfId="357" applyFont="1" applyBorder="1" applyAlignment="1" applyProtection="1">
      <alignment vertical="center" wrapText="1"/>
    </xf>
    <xf numFmtId="0" fontId="14" fillId="0" borderId="0" xfId="357" applyFont="1" applyBorder="1" applyAlignment="1" applyProtection="1"/>
    <xf numFmtId="0" fontId="54" fillId="0" borderId="0" xfId="357" applyFont="1" applyBorder="1" applyAlignment="1" applyProtection="1">
      <alignment wrapText="1"/>
    </xf>
    <xf numFmtId="0" fontId="54" fillId="0" borderId="0" xfId="357" applyFont="1" applyBorder="1" applyAlignment="1" applyProtection="1">
      <alignment horizontal="center"/>
    </xf>
    <xf numFmtId="0" fontId="55" fillId="0" borderId="0" xfId="357" applyFont="1" applyBorder="1" applyAlignment="1" applyProtection="1"/>
    <xf numFmtId="0" fontId="54" fillId="0" borderId="0" xfId="900" applyFont="1" applyBorder="1" applyAlignment="1" applyProtection="1">
      <alignment horizontal="center"/>
    </xf>
    <xf numFmtId="0" fontId="57" fillId="0" borderId="29" xfId="357" applyFont="1" applyBorder="1" applyAlignment="1" applyProtection="1">
      <alignment horizontal="center" vertical="center"/>
    </xf>
    <xf numFmtId="0" fontId="18" fillId="24" borderId="18" xfId="0" applyFont="1" applyFill="1" applyBorder="1" applyAlignment="1" applyProtection="1">
      <alignment horizontal="center" vertical="center" wrapText="1"/>
    </xf>
    <xf numFmtId="0" fontId="18" fillId="24" borderId="13" xfId="0" applyFont="1" applyFill="1" applyBorder="1" applyAlignment="1" applyProtection="1">
      <alignment horizontal="center" vertical="center" wrapText="1"/>
    </xf>
    <xf numFmtId="0" fontId="28" fillId="24" borderId="11" xfId="598" applyFont="1" applyFill="1" applyBorder="1" applyAlignment="1" applyProtection="1">
      <alignment horizontal="center" vertical="center" wrapText="1"/>
    </xf>
    <xf numFmtId="0" fontId="36" fillId="24" borderId="0" xfId="0" applyFont="1" applyFill="1" applyBorder="1" applyAlignment="1" applyProtection="1">
      <alignment horizontal="center" vertical="top" wrapText="1"/>
    </xf>
    <xf numFmtId="0" fontId="35" fillId="24" borderId="0" xfId="0" applyFont="1" applyFill="1" applyBorder="1" applyAlignment="1" applyProtection="1">
      <alignment horizontal="center" vertical="top"/>
    </xf>
    <xf numFmtId="0" fontId="36" fillId="24" borderId="0" xfId="0" applyFont="1" applyFill="1" applyBorder="1" applyAlignment="1" applyProtection="1">
      <alignment horizontal="center" vertical="center" wrapText="1"/>
    </xf>
    <xf numFmtId="0" fontId="35" fillId="24" borderId="13" xfId="0" applyFont="1" applyFill="1" applyBorder="1" applyAlignment="1" applyProtection="1">
      <alignment horizontal="center" vertical="center" wrapText="1"/>
    </xf>
    <xf numFmtId="0" fontId="35" fillId="24" borderId="15" xfId="0" applyFont="1" applyFill="1" applyBorder="1" applyAlignment="1" applyProtection="1">
      <alignment horizontal="center" vertical="center" wrapText="1"/>
    </xf>
    <xf numFmtId="0" fontId="35" fillId="24" borderId="16" xfId="0" applyFont="1" applyFill="1" applyBorder="1" applyAlignment="1" applyProtection="1">
      <alignment horizontal="center" vertical="center" wrapText="1"/>
    </xf>
    <xf numFmtId="168" fontId="30" fillId="24" borderId="15" xfId="1" applyNumberFormat="1" applyFont="1" applyFill="1" applyBorder="1" applyAlignment="1" applyProtection="1">
      <alignment horizontal="center" vertical="center" wrapText="1"/>
    </xf>
    <xf numFmtId="169" fontId="27" fillId="24" borderId="17" xfId="899" applyFont="1" applyFill="1" applyBorder="1" applyAlignment="1" applyProtection="1">
      <alignment horizontal="center" vertical="center" wrapText="1"/>
    </xf>
    <xf numFmtId="0" fontId="35" fillId="24" borderId="16" xfId="0" applyFont="1" applyFill="1" applyBorder="1" applyAlignment="1" applyProtection="1">
      <alignment horizontal="center" vertical="top" wrapText="1"/>
    </xf>
    <xf numFmtId="4" fontId="35" fillId="24" borderId="16" xfId="0" applyNumberFormat="1" applyFont="1" applyFill="1" applyBorder="1" applyAlignment="1" applyProtection="1">
      <alignment horizontal="center" vertical="top" wrapText="1"/>
    </xf>
    <xf numFmtId="0" fontId="35" fillId="24" borderId="20" xfId="0" applyFont="1" applyFill="1" applyBorder="1" applyAlignment="1" applyProtection="1">
      <alignment horizontal="center" vertical="center" wrapText="1"/>
    </xf>
    <xf numFmtId="0" fontId="35" fillId="24" borderId="22" xfId="0" applyFont="1" applyFill="1" applyBorder="1" applyAlignment="1" applyProtection="1">
      <alignment horizontal="center" vertical="center" wrapText="1"/>
    </xf>
    <xf numFmtId="0" fontId="40" fillId="24" borderId="0" xfId="0" applyFont="1" applyFill="1" applyBorder="1" applyAlignment="1" applyProtection="1">
      <alignment horizontal="left" vertical="top" wrapText="1"/>
    </xf>
    <xf numFmtId="0" fontId="40" fillId="24" borderId="0" xfId="0" applyFont="1" applyFill="1" applyBorder="1" applyAlignment="1" applyProtection="1">
      <alignment horizontal="center" vertical="top" wrapText="1"/>
    </xf>
    <xf numFmtId="2" fontId="35" fillId="24" borderId="16" xfId="0" applyNumberFormat="1" applyFont="1" applyFill="1" applyBorder="1" applyAlignment="1" applyProtection="1">
      <alignment horizontal="center" vertical="center" wrapText="1"/>
    </xf>
    <xf numFmtId="0" fontId="35" fillId="24" borderId="18" xfId="0" applyFont="1" applyFill="1" applyBorder="1" applyAlignment="1" applyProtection="1">
      <alignment horizontal="center" vertical="center" wrapText="1"/>
    </xf>
    <xf numFmtId="0" fontId="35" fillId="24" borderId="23" xfId="0" applyFont="1" applyFill="1" applyBorder="1" applyAlignment="1" applyProtection="1">
      <alignment horizontal="center" vertical="center" wrapText="1"/>
    </xf>
    <xf numFmtId="0" fontId="30" fillId="24" borderId="15" xfId="0" applyFont="1" applyFill="1" applyBorder="1" applyAlignment="1" applyProtection="1">
      <alignment horizontal="center" vertical="center" wrapText="1"/>
    </xf>
    <xf numFmtId="0" fontId="30" fillId="0" borderId="15" xfId="0" applyFont="1" applyBorder="1" applyAlignment="1" applyProtection="1">
      <alignment horizontal="center" vertical="center" wrapText="1"/>
    </xf>
    <xf numFmtId="0" fontId="30" fillId="24" borderId="16" xfId="0" applyFont="1" applyFill="1" applyBorder="1" applyAlignment="1" applyProtection="1">
      <alignment horizontal="center" vertical="center" wrapText="1"/>
    </xf>
    <xf numFmtId="0" fontId="37" fillId="24" borderId="16" xfId="0" applyFont="1" applyFill="1" applyBorder="1" applyAlignment="1" applyProtection="1">
      <alignment horizontal="center" vertical="center" wrapText="1"/>
    </xf>
    <xf numFmtId="0" fontId="42" fillId="24" borderId="15" xfId="0" applyFont="1" applyFill="1" applyBorder="1" applyAlignment="1" applyProtection="1">
      <alignment horizontal="center" vertical="center" wrapText="1"/>
    </xf>
    <xf numFmtId="0" fontId="30" fillId="24" borderId="21" xfId="0" applyFont="1" applyFill="1" applyBorder="1" applyAlignment="1" applyProtection="1">
      <alignment horizontal="center" vertical="center" wrapText="1"/>
    </xf>
    <xf numFmtId="0" fontId="42" fillId="24" borderId="16" xfId="0" applyFont="1" applyFill="1" applyBorder="1" applyAlignment="1" applyProtection="1">
      <alignment horizontal="center" vertical="center" wrapText="1"/>
    </xf>
    <xf numFmtId="0" fontId="33" fillId="24" borderId="24" xfId="0" applyFont="1" applyFill="1" applyBorder="1" applyAlignment="1" applyProtection="1">
      <alignment horizontal="center" vertical="center" wrapText="1"/>
    </xf>
    <xf numFmtId="0" fontId="43" fillId="24" borderId="25" xfId="0" applyFont="1" applyFill="1" applyBorder="1" applyAlignment="1" applyProtection="1">
      <alignment horizontal="center" vertical="center" wrapText="1"/>
    </xf>
    <xf numFmtId="0" fontId="36" fillId="24" borderId="16" xfId="0" applyFont="1" applyFill="1" applyBorder="1" applyAlignment="1" applyProtection="1">
      <alignment horizontal="center" vertical="center" wrapText="1"/>
    </xf>
    <xf numFmtId="0" fontId="36" fillId="24" borderId="15" xfId="0" applyFont="1" applyFill="1" applyBorder="1" applyAlignment="1" applyProtection="1">
      <alignment horizontal="center" vertical="center" wrapText="1"/>
    </xf>
    <xf numFmtId="0" fontId="36" fillId="24" borderId="10" xfId="0" applyFont="1" applyFill="1" applyBorder="1" applyAlignment="1" applyProtection="1">
      <alignment horizontal="center" vertical="center" wrapText="1"/>
    </xf>
    <xf numFmtId="0" fontId="35" fillId="24" borderId="13" xfId="0" applyFont="1" applyFill="1" applyBorder="1" applyAlignment="1" applyProtection="1">
      <alignment horizontal="center" vertical="center"/>
    </xf>
    <xf numFmtId="0" fontId="35" fillId="24" borderId="15" xfId="0" applyFont="1" applyFill="1" applyBorder="1" applyAlignment="1" applyProtection="1">
      <alignment horizontal="center"/>
    </xf>
    <xf numFmtId="0" fontId="29" fillId="24" borderId="24" xfId="0" applyFont="1" applyFill="1" applyBorder="1" applyAlignment="1" applyProtection="1">
      <alignment horizontal="center" vertical="center" wrapText="1"/>
    </xf>
    <xf numFmtId="0" fontId="30" fillId="24" borderId="15" xfId="0" applyFont="1" applyFill="1" applyBorder="1" applyAlignment="1" applyProtection="1">
      <alignment horizontal="center" vertical="center"/>
    </xf>
    <xf numFmtId="0" fontId="43" fillId="24" borderId="15" xfId="0" applyFont="1" applyFill="1" applyBorder="1" applyAlignment="1" applyProtection="1">
      <alignment horizontal="center" vertical="center" wrapText="1"/>
    </xf>
    <xf numFmtId="0" fontId="30" fillId="24" borderId="0" xfId="0" applyFont="1" applyFill="1" applyBorder="1" applyAlignment="1" applyProtection="1">
      <alignment horizontal="center" vertical="top" wrapText="1"/>
    </xf>
    <xf numFmtId="0" fontId="30" fillId="24" borderId="0" xfId="0" applyFont="1" applyFill="1" applyBorder="1" applyAlignment="1" applyProtection="1">
      <alignment horizontal="center" wrapText="1"/>
    </xf>
    <xf numFmtId="0" fontId="30" fillId="0" borderId="0" xfId="0" applyFont="1" applyBorder="1" applyAlignment="1" applyProtection="1">
      <alignment horizontal="left" vertical="top" wrapText="1"/>
    </xf>
    <xf numFmtId="0" fontId="36" fillId="0" borderId="0" xfId="0" applyFont="1" applyBorder="1" applyAlignment="1" applyProtection="1">
      <alignment horizontal="center" vertical="center" wrapText="1"/>
    </xf>
    <xf numFmtId="0" fontId="36" fillId="0" borderId="0" xfId="0" applyFont="1" applyBorder="1" applyAlignment="1" applyProtection="1">
      <alignment horizontal="center" vertical="center"/>
    </xf>
    <xf numFmtId="0" fontId="35" fillId="0" borderId="0" xfId="0" applyFont="1" applyBorder="1" applyAlignment="1" applyProtection="1">
      <alignment horizontal="left" wrapText="1"/>
    </xf>
    <xf numFmtId="0" fontId="35" fillId="0" borderId="0" xfId="0" applyFont="1" applyBorder="1" applyAlignment="1" applyProtection="1">
      <alignment horizontal="left" vertical="center" wrapText="1"/>
    </xf>
    <xf numFmtId="0" fontId="35" fillId="0" borderId="0" xfId="0" applyFont="1" applyBorder="1" applyAlignment="1" applyProtection="1">
      <alignment horizontal="left"/>
    </xf>
    <xf numFmtId="0" fontId="35" fillId="0" borderId="15" xfId="0" applyFont="1" applyBorder="1" applyAlignment="1" applyProtection="1">
      <alignment horizontal="center" vertical="center" wrapText="1"/>
    </xf>
    <xf numFmtId="0" fontId="41" fillId="24" borderId="15" xfId="0" applyFont="1" applyFill="1" applyBorder="1" applyAlignment="1" applyProtection="1">
      <alignment horizontal="left" vertical="top" wrapText="1"/>
    </xf>
    <xf numFmtId="0" fontId="41" fillId="0" borderId="15" xfId="0" applyFont="1" applyBorder="1" applyAlignment="1" applyProtection="1">
      <alignment horizontal="left" vertical="top" wrapText="1"/>
    </xf>
    <xf numFmtId="0" fontId="52" fillId="24" borderId="15" xfId="0" applyFont="1" applyFill="1" applyBorder="1" applyAlignment="1" applyProtection="1">
      <alignment horizontal="left" vertical="top" wrapText="1"/>
    </xf>
    <xf numFmtId="0" fontId="30" fillId="0" borderId="0" xfId="0" applyFont="1" applyBorder="1" applyAlignment="1" applyProtection="1">
      <alignment horizontal="left" wrapText="1"/>
    </xf>
    <xf numFmtId="0" fontId="54" fillId="0" borderId="0" xfId="357" applyFont="1" applyBorder="1" applyAlignment="1" applyProtection="1">
      <alignment horizontal="left" vertical="center" wrapText="1"/>
    </xf>
    <xf numFmtId="0" fontId="57" fillId="0" borderId="29" xfId="357" applyFont="1" applyBorder="1" applyAlignment="1" applyProtection="1">
      <alignment horizontal="center"/>
    </xf>
    <xf numFmtId="166" fontId="0" fillId="0" borderId="0" xfId="0" applyNumberFormat="1"/>
    <xf numFmtId="166" fontId="0" fillId="0" borderId="0" xfId="0" applyNumberFormat="1" applyAlignment="1" applyProtection="1"/>
  </cellXfs>
  <cellStyles count="902">
    <cellStyle name="20% - Акцент1 2" xfId="2" xr:uid="{00000000-0005-0000-0000-000006000000}"/>
    <cellStyle name="20% - Акцент1 2 2" xfId="3" xr:uid="{00000000-0005-0000-0000-000007000000}"/>
    <cellStyle name="20% - Акцент1 2 2 2" xfId="4" xr:uid="{00000000-0005-0000-0000-000008000000}"/>
    <cellStyle name="20% - Акцент1 2 3" xfId="5" xr:uid="{00000000-0005-0000-0000-000009000000}"/>
    <cellStyle name="20% - Акцент1 2 3 2" xfId="6" xr:uid="{00000000-0005-0000-0000-00000A000000}"/>
    <cellStyle name="20% - Акцент1 2 4" xfId="7" xr:uid="{00000000-0005-0000-0000-00000B000000}"/>
    <cellStyle name="20% - Акцент1 2 4 2" xfId="8" xr:uid="{00000000-0005-0000-0000-00000C000000}"/>
    <cellStyle name="20% - Акцент1 2 5" xfId="9" xr:uid="{00000000-0005-0000-0000-00000D000000}"/>
    <cellStyle name="20% - Акцент1 2 6" xfId="10" xr:uid="{00000000-0005-0000-0000-00000E000000}"/>
    <cellStyle name="20% - Акцент1 2_Лист1" xfId="11" xr:uid="{00000000-0005-0000-0000-00000F000000}"/>
    <cellStyle name="20% - Акцент1 3" xfId="12" xr:uid="{00000000-0005-0000-0000-000010000000}"/>
    <cellStyle name="20% - Акцент1 3 2" xfId="13" xr:uid="{00000000-0005-0000-0000-000011000000}"/>
    <cellStyle name="20% - Акцент1 4" xfId="14" xr:uid="{00000000-0005-0000-0000-000012000000}"/>
    <cellStyle name="20% - Акцент1 5" xfId="15" xr:uid="{00000000-0005-0000-0000-000013000000}"/>
    <cellStyle name="20% - Акцент2 2" xfId="16" xr:uid="{00000000-0005-0000-0000-000014000000}"/>
    <cellStyle name="20% - Акцент2 2 2" xfId="17" xr:uid="{00000000-0005-0000-0000-000015000000}"/>
    <cellStyle name="20% - Акцент2 2 2 2" xfId="18" xr:uid="{00000000-0005-0000-0000-000016000000}"/>
    <cellStyle name="20% - Акцент2 2 3" xfId="19" xr:uid="{00000000-0005-0000-0000-000017000000}"/>
    <cellStyle name="20% - Акцент2 2 3 2" xfId="20" xr:uid="{00000000-0005-0000-0000-000018000000}"/>
    <cellStyle name="20% - Акцент2 2 4" xfId="21" xr:uid="{00000000-0005-0000-0000-000019000000}"/>
    <cellStyle name="20% - Акцент2 2 4 2" xfId="22" xr:uid="{00000000-0005-0000-0000-00001A000000}"/>
    <cellStyle name="20% - Акцент2 2 5" xfId="23" xr:uid="{00000000-0005-0000-0000-00001B000000}"/>
    <cellStyle name="20% - Акцент2 2 6" xfId="24" xr:uid="{00000000-0005-0000-0000-00001C000000}"/>
    <cellStyle name="20% - Акцент2 2_Лист1" xfId="25" xr:uid="{00000000-0005-0000-0000-00001D000000}"/>
    <cellStyle name="20% - Акцент2 3" xfId="26" xr:uid="{00000000-0005-0000-0000-00001E000000}"/>
    <cellStyle name="20% - Акцент2 3 2" xfId="27" xr:uid="{00000000-0005-0000-0000-00001F000000}"/>
    <cellStyle name="20% - Акцент2 4" xfId="28" xr:uid="{00000000-0005-0000-0000-000020000000}"/>
    <cellStyle name="20% - Акцент2 5" xfId="29" xr:uid="{00000000-0005-0000-0000-000021000000}"/>
    <cellStyle name="20% - Акцент3 2" xfId="30" xr:uid="{00000000-0005-0000-0000-000022000000}"/>
    <cellStyle name="20% - Акцент3 2 2" xfId="31" xr:uid="{00000000-0005-0000-0000-000023000000}"/>
    <cellStyle name="20% - Акцент3 2 2 2" xfId="32" xr:uid="{00000000-0005-0000-0000-000024000000}"/>
    <cellStyle name="20% - Акцент3 2 2 2 2" xfId="33" xr:uid="{00000000-0005-0000-0000-000025000000}"/>
    <cellStyle name="20% - Акцент3 2 2 3" xfId="34" xr:uid="{00000000-0005-0000-0000-000026000000}"/>
    <cellStyle name="20% - Акцент3 2 3" xfId="35" xr:uid="{00000000-0005-0000-0000-000027000000}"/>
    <cellStyle name="20% - Акцент3 2 3 2" xfId="36" xr:uid="{00000000-0005-0000-0000-000028000000}"/>
    <cellStyle name="20% - Акцент3 2 3 2 2" xfId="37" xr:uid="{00000000-0005-0000-0000-000029000000}"/>
    <cellStyle name="20% - Акцент3 2 3 3" xfId="38" xr:uid="{00000000-0005-0000-0000-00002A000000}"/>
    <cellStyle name="20% - Акцент3 2 4" xfId="39" xr:uid="{00000000-0005-0000-0000-00002B000000}"/>
    <cellStyle name="20% - Акцент3 2 4 2" xfId="40" xr:uid="{00000000-0005-0000-0000-00002C000000}"/>
    <cellStyle name="20% - Акцент3 2 4 2 2" xfId="41" xr:uid="{00000000-0005-0000-0000-00002D000000}"/>
    <cellStyle name="20% - Акцент3 2 4 3" xfId="42" xr:uid="{00000000-0005-0000-0000-00002E000000}"/>
    <cellStyle name="20% - Акцент3 2 5" xfId="43" xr:uid="{00000000-0005-0000-0000-00002F000000}"/>
    <cellStyle name="20% - Акцент3 2 5 2" xfId="44" xr:uid="{00000000-0005-0000-0000-000030000000}"/>
    <cellStyle name="20% - Акцент3 2 6" xfId="45" xr:uid="{00000000-0005-0000-0000-000031000000}"/>
    <cellStyle name="20% - Акцент3 2_Лист1" xfId="46" xr:uid="{00000000-0005-0000-0000-000032000000}"/>
    <cellStyle name="20% - Акцент3 3" xfId="47" xr:uid="{00000000-0005-0000-0000-000033000000}"/>
    <cellStyle name="20% - Акцент3 3 2" xfId="48" xr:uid="{00000000-0005-0000-0000-000034000000}"/>
    <cellStyle name="20% - Акцент3 3 2 2" xfId="49" xr:uid="{00000000-0005-0000-0000-000035000000}"/>
    <cellStyle name="20% - Акцент3 3 3" xfId="50" xr:uid="{00000000-0005-0000-0000-000036000000}"/>
    <cellStyle name="20% - Акцент3 4" xfId="51" xr:uid="{00000000-0005-0000-0000-000037000000}"/>
    <cellStyle name="20% - Акцент3 4 2" xfId="52" xr:uid="{00000000-0005-0000-0000-000038000000}"/>
    <cellStyle name="20% - Акцент3 5" xfId="53" xr:uid="{00000000-0005-0000-0000-000039000000}"/>
    <cellStyle name="20% - Акцент3 5 2" xfId="54" xr:uid="{00000000-0005-0000-0000-00003A000000}"/>
    <cellStyle name="20% - Акцент4 2" xfId="55" xr:uid="{00000000-0005-0000-0000-00003B000000}"/>
    <cellStyle name="20% - Акцент4 2 2" xfId="56" xr:uid="{00000000-0005-0000-0000-00003C000000}"/>
    <cellStyle name="20% - Акцент4 2 2 2" xfId="57" xr:uid="{00000000-0005-0000-0000-00003D000000}"/>
    <cellStyle name="20% - Акцент4 2 3" xfId="58" xr:uid="{00000000-0005-0000-0000-00003E000000}"/>
    <cellStyle name="20% - Акцент4 2 3 2" xfId="59" xr:uid="{00000000-0005-0000-0000-00003F000000}"/>
    <cellStyle name="20% - Акцент4 2 4" xfId="60" xr:uid="{00000000-0005-0000-0000-000040000000}"/>
    <cellStyle name="20% - Акцент4 2 4 2" xfId="61" xr:uid="{00000000-0005-0000-0000-000041000000}"/>
    <cellStyle name="20% - Акцент4 2 5" xfId="62" xr:uid="{00000000-0005-0000-0000-000042000000}"/>
    <cellStyle name="20% - Акцент4 2 6" xfId="63" xr:uid="{00000000-0005-0000-0000-000043000000}"/>
    <cellStyle name="20% - Акцент4 2_Лист1" xfId="64" xr:uid="{00000000-0005-0000-0000-000044000000}"/>
    <cellStyle name="20% - Акцент4 3" xfId="65" xr:uid="{00000000-0005-0000-0000-000045000000}"/>
    <cellStyle name="20% - Акцент4 3 2" xfId="66" xr:uid="{00000000-0005-0000-0000-000046000000}"/>
    <cellStyle name="20% - Акцент4 4" xfId="67" xr:uid="{00000000-0005-0000-0000-000047000000}"/>
    <cellStyle name="20% - Акцент4 5" xfId="68" xr:uid="{00000000-0005-0000-0000-000048000000}"/>
    <cellStyle name="20% - Акцент5 2" xfId="69" xr:uid="{00000000-0005-0000-0000-000049000000}"/>
    <cellStyle name="20% - Акцент5 2 2" xfId="70" xr:uid="{00000000-0005-0000-0000-00004A000000}"/>
    <cellStyle name="20% - Акцент5 2 2 2" xfId="71" xr:uid="{00000000-0005-0000-0000-00004B000000}"/>
    <cellStyle name="20% - Акцент5 2 3" xfId="72" xr:uid="{00000000-0005-0000-0000-00004C000000}"/>
    <cellStyle name="20% - Акцент5 2 3 2" xfId="73" xr:uid="{00000000-0005-0000-0000-00004D000000}"/>
    <cellStyle name="20% - Акцент5 2 4" xfId="74" xr:uid="{00000000-0005-0000-0000-00004E000000}"/>
    <cellStyle name="20% - Акцент5 2 4 2" xfId="75" xr:uid="{00000000-0005-0000-0000-00004F000000}"/>
    <cellStyle name="20% - Акцент5 2 5" xfId="76" xr:uid="{00000000-0005-0000-0000-000050000000}"/>
    <cellStyle name="20% - Акцент5 2 6" xfId="77" xr:uid="{00000000-0005-0000-0000-000051000000}"/>
    <cellStyle name="20% - Акцент5 2 6 2" xfId="78" xr:uid="{00000000-0005-0000-0000-000052000000}"/>
    <cellStyle name="20% - Акцент5 2_Лист1" xfId="79" xr:uid="{00000000-0005-0000-0000-000053000000}"/>
    <cellStyle name="20% - Акцент5 3" xfId="80" xr:uid="{00000000-0005-0000-0000-000054000000}"/>
    <cellStyle name="20% - Акцент5 3 2" xfId="81" xr:uid="{00000000-0005-0000-0000-000055000000}"/>
    <cellStyle name="20% - Акцент5 4" xfId="82" xr:uid="{00000000-0005-0000-0000-000056000000}"/>
    <cellStyle name="20% - Акцент5 5" xfId="83" xr:uid="{00000000-0005-0000-0000-000057000000}"/>
    <cellStyle name="20% - Акцент6 2" xfId="84" xr:uid="{00000000-0005-0000-0000-000058000000}"/>
    <cellStyle name="20% - Акцент6 2 2" xfId="85" xr:uid="{00000000-0005-0000-0000-000059000000}"/>
    <cellStyle name="20% - Акцент6 2 2 2" xfId="86" xr:uid="{00000000-0005-0000-0000-00005A000000}"/>
    <cellStyle name="20% - Акцент6 2 3" xfId="87" xr:uid="{00000000-0005-0000-0000-00005B000000}"/>
    <cellStyle name="20% - Акцент6 2 3 2" xfId="88" xr:uid="{00000000-0005-0000-0000-00005C000000}"/>
    <cellStyle name="20% - Акцент6 2 4" xfId="89" xr:uid="{00000000-0005-0000-0000-00005D000000}"/>
    <cellStyle name="20% - Акцент6 2 4 2" xfId="90" xr:uid="{00000000-0005-0000-0000-00005E000000}"/>
    <cellStyle name="20% - Акцент6 2 5" xfId="91" xr:uid="{00000000-0005-0000-0000-00005F000000}"/>
    <cellStyle name="20% - Акцент6 2 6" xfId="92" xr:uid="{00000000-0005-0000-0000-000060000000}"/>
    <cellStyle name="20% - Акцент6 2_Лист1" xfId="93" xr:uid="{00000000-0005-0000-0000-000061000000}"/>
    <cellStyle name="20% - Акцент6 3" xfId="94" xr:uid="{00000000-0005-0000-0000-000062000000}"/>
    <cellStyle name="20% - Акцент6 3 2" xfId="95" xr:uid="{00000000-0005-0000-0000-000063000000}"/>
    <cellStyle name="20% - Акцент6 4" xfId="96" xr:uid="{00000000-0005-0000-0000-000064000000}"/>
    <cellStyle name="20% - Акцент6 5" xfId="97" xr:uid="{00000000-0005-0000-0000-000065000000}"/>
    <cellStyle name="40% - Акцент1 2" xfId="98" xr:uid="{00000000-0005-0000-0000-000066000000}"/>
    <cellStyle name="40% - Акцент1 2 2" xfId="99" xr:uid="{00000000-0005-0000-0000-000067000000}"/>
    <cellStyle name="40% - Акцент1 2 2 2" xfId="100" xr:uid="{00000000-0005-0000-0000-000068000000}"/>
    <cellStyle name="40% - Акцент1 2 3" xfId="101" xr:uid="{00000000-0005-0000-0000-000069000000}"/>
    <cellStyle name="40% - Акцент1 2 3 2" xfId="102" xr:uid="{00000000-0005-0000-0000-00006A000000}"/>
    <cellStyle name="40% - Акцент1 2 4" xfId="103" xr:uid="{00000000-0005-0000-0000-00006B000000}"/>
    <cellStyle name="40% - Акцент1 2 4 2" xfId="104" xr:uid="{00000000-0005-0000-0000-00006C000000}"/>
    <cellStyle name="40% - Акцент1 2 5" xfId="105" xr:uid="{00000000-0005-0000-0000-00006D000000}"/>
    <cellStyle name="40% - Акцент1 2 6" xfId="106" xr:uid="{00000000-0005-0000-0000-00006E000000}"/>
    <cellStyle name="40% - Акцент1 2_Лист1" xfId="107" xr:uid="{00000000-0005-0000-0000-00006F000000}"/>
    <cellStyle name="40% - Акцент1 3" xfId="108" xr:uid="{00000000-0005-0000-0000-000070000000}"/>
    <cellStyle name="40% - Акцент1 3 2" xfId="109" xr:uid="{00000000-0005-0000-0000-000071000000}"/>
    <cellStyle name="40% - Акцент1 4" xfId="110" xr:uid="{00000000-0005-0000-0000-000072000000}"/>
    <cellStyle name="40% - Акцент1 5" xfId="111" xr:uid="{00000000-0005-0000-0000-000073000000}"/>
    <cellStyle name="40% - Акцент2 2" xfId="112" xr:uid="{00000000-0005-0000-0000-000074000000}"/>
    <cellStyle name="40% - Акцент2 2 2" xfId="113" xr:uid="{00000000-0005-0000-0000-000075000000}"/>
    <cellStyle name="40% - Акцент2 2 2 2" xfId="114" xr:uid="{00000000-0005-0000-0000-000076000000}"/>
    <cellStyle name="40% - Акцент2 2 3" xfId="115" xr:uid="{00000000-0005-0000-0000-000077000000}"/>
    <cellStyle name="40% - Акцент2 2 3 2" xfId="116" xr:uid="{00000000-0005-0000-0000-000078000000}"/>
    <cellStyle name="40% - Акцент2 2 4" xfId="117" xr:uid="{00000000-0005-0000-0000-000079000000}"/>
    <cellStyle name="40% - Акцент2 2 4 2" xfId="118" xr:uid="{00000000-0005-0000-0000-00007A000000}"/>
    <cellStyle name="40% - Акцент2 2 5" xfId="119" xr:uid="{00000000-0005-0000-0000-00007B000000}"/>
    <cellStyle name="40% - Акцент2 2 6" xfId="120" xr:uid="{00000000-0005-0000-0000-00007C000000}"/>
    <cellStyle name="40% - Акцент2 2_Лист1" xfId="121" xr:uid="{00000000-0005-0000-0000-00007D000000}"/>
    <cellStyle name="40% - Акцент2 3" xfId="122" xr:uid="{00000000-0005-0000-0000-00007E000000}"/>
    <cellStyle name="40% - Акцент2 3 2" xfId="123" xr:uid="{00000000-0005-0000-0000-00007F000000}"/>
    <cellStyle name="40% - Акцент2 4" xfId="124" xr:uid="{00000000-0005-0000-0000-000080000000}"/>
    <cellStyle name="40% - Акцент2 5" xfId="125" xr:uid="{00000000-0005-0000-0000-000081000000}"/>
    <cellStyle name="40% - Акцент3 2" xfId="126" xr:uid="{00000000-0005-0000-0000-000082000000}"/>
    <cellStyle name="40% - Акцент3 2 2" xfId="127" xr:uid="{00000000-0005-0000-0000-000083000000}"/>
    <cellStyle name="40% - Акцент3 2 2 2" xfId="128" xr:uid="{00000000-0005-0000-0000-000084000000}"/>
    <cellStyle name="40% - Акцент3 2 3" xfId="129" xr:uid="{00000000-0005-0000-0000-000085000000}"/>
    <cellStyle name="40% - Акцент3 2 3 2" xfId="130" xr:uid="{00000000-0005-0000-0000-000086000000}"/>
    <cellStyle name="40% - Акцент3 2 4" xfId="131" xr:uid="{00000000-0005-0000-0000-000087000000}"/>
    <cellStyle name="40% - Акцент3 2 4 2" xfId="132" xr:uid="{00000000-0005-0000-0000-000088000000}"/>
    <cellStyle name="40% - Акцент3 2 5" xfId="133" xr:uid="{00000000-0005-0000-0000-000089000000}"/>
    <cellStyle name="40% - Акцент3 2 6" xfId="134" xr:uid="{00000000-0005-0000-0000-00008A000000}"/>
    <cellStyle name="40% - Акцент3 2_Лист1" xfId="135" xr:uid="{00000000-0005-0000-0000-00008B000000}"/>
    <cellStyle name="40% - Акцент3 3" xfId="136" xr:uid="{00000000-0005-0000-0000-00008C000000}"/>
    <cellStyle name="40% - Акцент3 3 2" xfId="137" xr:uid="{00000000-0005-0000-0000-00008D000000}"/>
    <cellStyle name="40% - Акцент3 4" xfId="138" xr:uid="{00000000-0005-0000-0000-00008E000000}"/>
    <cellStyle name="40% - Акцент3 5" xfId="139" xr:uid="{00000000-0005-0000-0000-00008F000000}"/>
    <cellStyle name="40% - Акцент4 2" xfId="140" xr:uid="{00000000-0005-0000-0000-000090000000}"/>
    <cellStyle name="40% - Акцент4 2 2" xfId="141" xr:uid="{00000000-0005-0000-0000-000091000000}"/>
    <cellStyle name="40% - Акцент4 2 2 2" xfId="142" xr:uid="{00000000-0005-0000-0000-000092000000}"/>
    <cellStyle name="40% - Акцент4 2 3" xfId="143" xr:uid="{00000000-0005-0000-0000-000093000000}"/>
    <cellStyle name="40% - Акцент4 2 3 2" xfId="144" xr:uid="{00000000-0005-0000-0000-000094000000}"/>
    <cellStyle name="40% - Акцент4 2 4" xfId="145" xr:uid="{00000000-0005-0000-0000-000095000000}"/>
    <cellStyle name="40% - Акцент4 2 4 2" xfId="146" xr:uid="{00000000-0005-0000-0000-000096000000}"/>
    <cellStyle name="40% - Акцент4 2 5" xfId="147" xr:uid="{00000000-0005-0000-0000-000097000000}"/>
    <cellStyle name="40% - Акцент4 2 6" xfId="148" xr:uid="{00000000-0005-0000-0000-000098000000}"/>
    <cellStyle name="40% - Акцент4 2_Лист1" xfId="149" xr:uid="{00000000-0005-0000-0000-000099000000}"/>
    <cellStyle name="40% - Акцент4 3" xfId="150" xr:uid="{00000000-0005-0000-0000-00009A000000}"/>
    <cellStyle name="40% - Акцент4 3 2" xfId="151" xr:uid="{00000000-0005-0000-0000-00009B000000}"/>
    <cellStyle name="40% - Акцент4 4" xfId="152" xr:uid="{00000000-0005-0000-0000-00009C000000}"/>
    <cellStyle name="40% - Акцент4 5" xfId="153" xr:uid="{00000000-0005-0000-0000-00009D000000}"/>
    <cellStyle name="40% - Акцент5 2" xfId="154" xr:uid="{00000000-0005-0000-0000-00009E000000}"/>
    <cellStyle name="40% - Акцент5 2 2" xfId="155" xr:uid="{00000000-0005-0000-0000-00009F000000}"/>
    <cellStyle name="40% - Акцент5 2 2 2" xfId="156" xr:uid="{00000000-0005-0000-0000-0000A0000000}"/>
    <cellStyle name="40% - Акцент5 2 3" xfId="157" xr:uid="{00000000-0005-0000-0000-0000A1000000}"/>
    <cellStyle name="40% - Акцент5 2 3 2" xfId="158" xr:uid="{00000000-0005-0000-0000-0000A2000000}"/>
    <cellStyle name="40% - Акцент5 2 4" xfId="159" xr:uid="{00000000-0005-0000-0000-0000A3000000}"/>
    <cellStyle name="40% - Акцент5 2 4 2" xfId="160" xr:uid="{00000000-0005-0000-0000-0000A4000000}"/>
    <cellStyle name="40% - Акцент5 2 5" xfId="161" xr:uid="{00000000-0005-0000-0000-0000A5000000}"/>
    <cellStyle name="40% - Акцент5 2 6" xfId="162" xr:uid="{00000000-0005-0000-0000-0000A6000000}"/>
    <cellStyle name="40% - Акцент5 2_Лист1" xfId="163" xr:uid="{00000000-0005-0000-0000-0000A7000000}"/>
    <cellStyle name="40% - Акцент5 3" xfId="164" xr:uid="{00000000-0005-0000-0000-0000A8000000}"/>
    <cellStyle name="40% - Акцент5 3 2" xfId="165" xr:uid="{00000000-0005-0000-0000-0000A9000000}"/>
    <cellStyle name="40% - Акцент5 4" xfId="166" xr:uid="{00000000-0005-0000-0000-0000AA000000}"/>
    <cellStyle name="40% - Акцент5 5" xfId="167" xr:uid="{00000000-0005-0000-0000-0000AB000000}"/>
    <cellStyle name="40% - Акцент6 2" xfId="168" xr:uid="{00000000-0005-0000-0000-0000AC000000}"/>
    <cellStyle name="40% - Акцент6 2 2" xfId="169" xr:uid="{00000000-0005-0000-0000-0000AD000000}"/>
    <cellStyle name="40% - Акцент6 2 2 2" xfId="170" xr:uid="{00000000-0005-0000-0000-0000AE000000}"/>
    <cellStyle name="40% - Акцент6 2 3" xfId="171" xr:uid="{00000000-0005-0000-0000-0000AF000000}"/>
    <cellStyle name="40% - Акцент6 2 3 2" xfId="172" xr:uid="{00000000-0005-0000-0000-0000B0000000}"/>
    <cellStyle name="40% - Акцент6 2 4" xfId="173" xr:uid="{00000000-0005-0000-0000-0000B1000000}"/>
    <cellStyle name="40% - Акцент6 2 4 2" xfId="174" xr:uid="{00000000-0005-0000-0000-0000B2000000}"/>
    <cellStyle name="40% - Акцент6 2 5" xfId="175" xr:uid="{00000000-0005-0000-0000-0000B3000000}"/>
    <cellStyle name="40% - Акцент6 2 6" xfId="176" xr:uid="{00000000-0005-0000-0000-0000B4000000}"/>
    <cellStyle name="40% - Акцент6 2_Лист1" xfId="177" xr:uid="{00000000-0005-0000-0000-0000B5000000}"/>
    <cellStyle name="40% - Акцент6 3" xfId="178" xr:uid="{00000000-0005-0000-0000-0000B6000000}"/>
    <cellStyle name="40% - Акцент6 3 2" xfId="179" xr:uid="{00000000-0005-0000-0000-0000B7000000}"/>
    <cellStyle name="40% - Акцент6 4" xfId="180" xr:uid="{00000000-0005-0000-0000-0000B8000000}"/>
    <cellStyle name="40% - Акцент6 5" xfId="181" xr:uid="{00000000-0005-0000-0000-0000B9000000}"/>
    <cellStyle name="60% - Акцент1 2" xfId="182" xr:uid="{00000000-0005-0000-0000-0000BA000000}"/>
    <cellStyle name="60% - Акцент1 2 2" xfId="183" xr:uid="{00000000-0005-0000-0000-0000BB000000}"/>
    <cellStyle name="60% - Акцент1 2 3" xfId="184" xr:uid="{00000000-0005-0000-0000-0000BC000000}"/>
    <cellStyle name="60% - Акцент1 2 4" xfId="185" xr:uid="{00000000-0005-0000-0000-0000BD000000}"/>
    <cellStyle name="60% - Акцент1 2 5" xfId="186" xr:uid="{00000000-0005-0000-0000-0000BE000000}"/>
    <cellStyle name="60% - Акцент1 2_Лист1" xfId="187" xr:uid="{00000000-0005-0000-0000-0000BF000000}"/>
    <cellStyle name="60% - Акцент1 3" xfId="188" xr:uid="{00000000-0005-0000-0000-0000C0000000}"/>
    <cellStyle name="60% - Акцент1 4" xfId="189" xr:uid="{00000000-0005-0000-0000-0000C1000000}"/>
    <cellStyle name="60% - Акцент2 2" xfId="190" xr:uid="{00000000-0005-0000-0000-0000C2000000}"/>
    <cellStyle name="60% - Акцент2 2 2" xfId="191" xr:uid="{00000000-0005-0000-0000-0000C3000000}"/>
    <cellStyle name="60% - Акцент2 2 3" xfId="192" xr:uid="{00000000-0005-0000-0000-0000C4000000}"/>
    <cellStyle name="60% - Акцент2 2 4" xfId="193" xr:uid="{00000000-0005-0000-0000-0000C5000000}"/>
    <cellStyle name="60% - Акцент2 2 5" xfId="194" xr:uid="{00000000-0005-0000-0000-0000C6000000}"/>
    <cellStyle name="60% - Акцент2 2_Лист1" xfId="195" xr:uid="{00000000-0005-0000-0000-0000C7000000}"/>
    <cellStyle name="60% - Акцент2 3" xfId="196" xr:uid="{00000000-0005-0000-0000-0000C8000000}"/>
    <cellStyle name="60% - Акцент2 4" xfId="197" xr:uid="{00000000-0005-0000-0000-0000C9000000}"/>
    <cellStyle name="60% - Акцент3 2" xfId="198" xr:uid="{00000000-0005-0000-0000-0000CA000000}"/>
    <cellStyle name="60% - Акцент3 2 2" xfId="199" xr:uid="{00000000-0005-0000-0000-0000CB000000}"/>
    <cellStyle name="60% - Акцент3 2 3" xfId="200" xr:uid="{00000000-0005-0000-0000-0000CC000000}"/>
    <cellStyle name="60% - Акцент3 2 4" xfId="201" xr:uid="{00000000-0005-0000-0000-0000CD000000}"/>
    <cellStyle name="60% - Акцент3 2 5" xfId="202" xr:uid="{00000000-0005-0000-0000-0000CE000000}"/>
    <cellStyle name="60% - Акцент3 2_Лист1" xfId="203" xr:uid="{00000000-0005-0000-0000-0000CF000000}"/>
    <cellStyle name="60% - Акцент3 3" xfId="204" xr:uid="{00000000-0005-0000-0000-0000D0000000}"/>
    <cellStyle name="60% - Акцент3 4" xfId="205" xr:uid="{00000000-0005-0000-0000-0000D1000000}"/>
    <cellStyle name="60% - Акцент4 2" xfId="206" xr:uid="{00000000-0005-0000-0000-0000D2000000}"/>
    <cellStyle name="60% - Акцент4 2 2" xfId="207" xr:uid="{00000000-0005-0000-0000-0000D3000000}"/>
    <cellStyle name="60% - Акцент4 2 3" xfId="208" xr:uid="{00000000-0005-0000-0000-0000D4000000}"/>
    <cellStyle name="60% - Акцент4 2 4" xfId="209" xr:uid="{00000000-0005-0000-0000-0000D5000000}"/>
    <cellStyle name="60% - Акцент4 2 5" xfId="210" xr:uid="{00000000-0005-0000-0000-0000D6000000}"/>
    <cellStyle name="60% - Акцент4 2 5 2" xfId="211" xr:uid="{00000000-0005-0000-0000-0000D7000000}"/>
    <cellStyle name="60% - Акцент4 2_Лист1" xfId="212" xr:uid="{00000000-0005-0000-0000-0000D8000000}"/>
    <cellStyle name="60% - Акцент4 3" xfId="213" xr:uid="{00000000-0005-0000-0000-0000D9000000}"/>
    <cellStyle name="60% - Акцент4 4" xfId="214" xr:uid="{00000000-0005-0000-0000-0000DA000000}"/>
    <cellStyle name="60% - Акцент5 2" xfId="215" xr:uid="{00000000-0005-0000-0000-0000DB000000}"/>
    <cellStyle name="60% - Акцент5 2 2" xfId="216" xr:uid="{00000000-0005-0000-0000-0000DC000000}"/>
    <cellStyle name="60% - Акцент5 2 3" xfId="217" xr:uid="{00000000-0005-0000-0000-0000DD000000}"/>
    <cellStyle name="60% - Акцент5 2 4" xfId="218" xr:uid="{00000000-0005-0000-0000-0000DE000000}"/>
    <cellStyle name="60% - Акцент5 2 5" xfId="219" xr:uid="{00000000-0005-0000-0000-0000DF000000}"/>
    <cellStyle name="60% - Акцент5 2_Лист1" xfId="220" xr:uid="{00000000-0005-0000-0000-0000E0000000}"/>
    <cellStyle name="60% - Акцент5 3" xfId="221" xr:uid="{00000000-0005-0000-0000-0000E1000000}"/>
    <cellStyle name="60% - Акцент5 4" xfId="222" xr:uid="{00000000-0005-0000-0000-0000E2000000}"/>
    <cellStyle name="60% - Акцент6 2" xfId="223" xr:uid="{00000000-0005-0000-0000-0000E3000000}"/>
    <cellStyle name="60% - Акцент6 2 2" xfId="224" xr:uid="{00000000-0005-0000-0000-0000E4000000}"/>
    <cellStyle name="60% - Акцент6 2 3" xfId="225" xr:uid="{00000000-0005-0000-0000-0000E5000000}"/>
    <cellStyle name="60% - Акцент6 2 4" xfId="226" xr:uid="{00000000-0005-0000-0000-0000E6000000}"/>
    <cellStyle name="60% - Акцент6 2 5" xfId="227" xr:uid="{00000000-0005-0000-0000-0000E7000000}"/>
    <cellStyle name="60% - Акцент6 2_Лист1" xfId="228" xr:uid="{00000000-0005-0000-0000-0000E8000000}"/>
    <cellStyle name="60% - Акцент6 3" xfId="229" xr:uid="{00000000-0005-0000-0000-0000E9000000}"/>
    <cellStyle name="60% - Акцент6 4" xfId="230" xr:uid="{00000000-0005-0000-0000-0000EA000000}"/>
    <cellStyle name="Excel Built-in Normal" xfId="899" xr:uid="{00000000-0005-0000-0000-000087030000}"/>
    <cellStyle name="Excel_BuiltIn_Обычный 24" xfId="900" xr:uid="{00000000-0005-0000-0000-000088030000}"/>
    <cellStyle name="Акцент1 2" xfId="231" xr:uid="{00000000-0005-0000-0000-0000EB000000}"/>
    <cellStyle name="Акцент1 2 2" xfId="232" xr:uid="{00000000-0005-0000-0000-0000EC000000}"/>
    <cellStyle name="Акцент1 2 3" xfId="233" xr:uid="{00000000-0005-0000-0000-0000ED000000}"/>
    <cellStyle name="Акцент1 2 4" xfId="234" xr:uid="{00000000-0005-0000-0000-0000EE000000}"/>
    <cellStyle name="Акцент1 2 5" xfId="235" xr:uid="{00000000-0005-0000-0000-0000EF000000}"/>
    <cellStyle name="Акцент1 2_Лист1" xfId="236" xr:uid="{00000000-0005-0000-0000-0000F0000000}"/>
    <cellStyle name="Акцент1 3" xfId="237" xr:uid="{00000000-0005-0000-0000-0000F1000000}"/>
    <cellStyle name="Акцент1 4" xfId="238" xr:uid="{00000000-0005-0000-0000-0000F2000000}"/>
    <cellStyle name="Акцент2 2" xfId="239" xr:uid="{00000000-0005-0000-0000-0000F3000000}"/>
    <cellStyle name="Акцент2 2 2" xfId="240" xr:uid="{00000000-0005-0000-0000-0000F4000000}"/>
    <cellStyle name="Акцент2 2 2 2" xfId="241" xr:uid="{00000000-0005-0000-0000-0000F5000000}"/>
    <cellStyle name="Акцент2 2 3" xfId="242" xr:uid="{00000000-0005-0000-0000-0000F6000000}"/>
    <cellStyle name="Акцент2 2 3 2" xfId="243" xr:uid="{00000000-0005-0000-0000-0000F7000000}"/>
    <cellStyle name="Акцент2 2 4" xfId="244" xr:uid="{00000000-0005-0000-0000-0000F8000000}"/>
    <cellStyle name="Акцент2 2 4 2" xfId="245" xr:uid="{00000000-0005-0000-0000-0000F9000000}"/>
    <cellStyle name="Акцент2 2 5" xfId="246" xr:uid="{00000000-0005-0000-0000-0000FA000000}"/>
    <cellStyle name="Акцент2 2_Лист1" xfId="247" xr:uid="{00000000-0005-0000-0000-0000FB000000}"/>
    <cellStyle name="Акцент2 3" xfId="248" xr:uid="{00000000-0005-0000-0000-0000FC000000}"/>
    <cellStyle name="Акцент2 3 2" xfId="249" xr:uid="{00000000-0005-0000-0000-0000FD000000}"/>
    <cellStyle name="Акцент2 4" xfId="250" xr:uid="{00000000-0005-0000-0000-0000FE000000}"/>
    <cellStyle name="Акцент2 4 2" xfId="251" xr:uid="{00000000-0005-0000-0000-0000FF000000}"/>
    <cellStyle name="Акцент3 2" xfId="252" xr:uid="{00000000-0005-0000-0000-000000010000}"/>
    <cellStyle name="Акцент3 2 2" xfId="253" xr:uid="{00000000-0005-0000-0000-000001010000}"/>
    <cellStyle name="Акцент3 2 3" xfId="254" xr:uid="{00000000-0005-0000-0000-000002010000}"/>
    <cellStyle name="Акцент3 2 4" xfId="255" xr:uid="{00000000-0005-0000-0000-000003010000}"/>
    <cellStyle name="Акцент3 2 5" xfId="256" xr:uid="{00000000-0005-0000-0000-000004010000}"/>
    <cellStyle name="Акцент3 2_Лист1" xfId="257" xr:uid="{00000000-0005-0000-0000-000005010000}"/>
    <cellStyle name="Акцент3 3" xfId="258" xr:uid="{00000000-0005-0000-0000-000006010000}"/>
    <cellStyle name="Акцент3 4" xfId="259" xr:uid="{00000000-0005-0000-0000-000007010000}"/>
    <cellStyle name="Акцент4 2" xfId="260" xr:uid="{00000000-0005-0000-0000-000008010000}"/>
    <cellStyle name="Акцент4 2 2" xfId="261" xr:uid="{00000000-0005-0000-0000-000009010000}"/>
    <cellStyle name="Акцент4 2 3" xfId="262" xr:uid="{00000000-0005-0000-0000-00000A010000}"/>
    <cellStyle name="Акцент4 2 4" xfId="263" xr:uid="{00000000-0005-0000-0000-00000B010000}"/>
    <cellStyle name="Акцент4 2 5" xfId="264" xr:uid="{00000000-0005-0000-0000-00000C010000}"/>
    <cellStyle name="Акцент4 2 5 2" xfId="265" xr:uid="{00000000-0005-0000-0000-00000D010000}"/>
    <cellStyle name="Акцент4 2_Лист1" xfId="266" xr:uid="{00000000-0005-0000-0000-00000E010000}"/>
    <cellStyle name="Акцент4 3" xfId="267" xr:uid="{00000000-0005-0000-0000-00000F010000}"/>
    <cellStyle name="Акцент4 4" xfId="268" xr:uid="{00000000-0005-0000-0000-000010010000}"/>
    <cellStyle name="Акцент5 2" xfId="269" xr:uid="{00000000-0005-0000-0000-000011010000}"/>
    <cellStyle name="Акцент5 2 2" xfId="270" xr:uid="{00000000-0005-0000-0000-000012010000}"/>
    <cellStyle name="Акцент5 2 3" xfId="271" xr:uid="{00000000-0005-0000-0000-000013010000}"/>
    <cellStyle name="Акцент5 2 4" xfId="272" xr:uid="{00000000-0005-0000-0000-000014010000}"/>
    <cellStyle name="Акцент5 2 5" xfId="273" xr:uid="{00000000-0005-0000-0000-000015010000}"/>
    <cellStyle name="Акцент5 2_Лист1" xfId="274" xr:uid="{00000000-0005-0000-0000-000016010000}"/>
    <cellStyle name="Акцент5 3" xfId="275" xr:uid="{00000000-0005-0000-0000-000017010000}"/>
    <cellStyle name="Акцент5 4" xfId="276" xr:uid="{00000000-0005-0000-0000-000018010000}"/>
    <cellStyle name="Акцент6 2" xfId="277" xr:uid="{00000000-0005-0000-0000-000019010000}"/>
    <cellStyle name="Акцент6 2 2" xfId="278" xr:uid="{00000000-0005-0000-0000-00001A010000}"/>
    <cellStyle name="Акцент6 2 3" xfId="279" xr:uid="{00000000-0005-0000-0000-00001B010000}"/>
    <cellStyle name="Акцент6 2 4" xfId="280" xr:uid="{00000000-0005-0000-0000-00001C010000}"/>
    <cellStyle name="Акцент6 2 5" xfId="281" xr:uid="{00000000-0005-0000-0000-00001D010000}"/>
    <cellStyle name="Акцент6 2_Лист1" xfId="282" xr:uid="{00000000-0005-0000-0000-00001E010000}"/>
    <cellStyle name="Акцент6 3" xfId="283" xr:uid="{00000000-0005-0000-0000-00001F010000}"/>
    <cellStyle name="Акцент6 4" xfId="284" xr:uid="{00000000-0005-0000-0000-000020010000}"/>
    <cellStyle name="Ввод  2" xfId="285" xr:uid="{00000000-0005-0000-0000-000021010000}"/>
    <cellStyle name="Ввод  2 2" xfId="286" xr:uid="{00000000-0005-0000-0000-000022010000}"/>
    <cellStyle name="Ввод  2 3" xfId="287" xr:uid="{00000000-0005-0000-0000-000023010000}"/>
    <cellStyle name="Ввод  2 4" xfId="288" xr:uid="{00000000-0005-0000-0000-000024010000}"/>
    <cellStyle name="Ввод  2 5" xfId="289" xr:uid="{00000000-0005-0000-0000-000025010000}"/>
    <cellStyle name="Ввод  2_Лист1" xfId="290" xr:uid="{00000000-0005-0000-0000-000026010000}"/>
    <cellStyle name="Ввод  3" xfId="291" xr:uid="{00000000-0005-0000-0000-000027010000}"/>
    <cellStyle name="Ввод  4" xfId="292" xr:uid="{00000000-0005-0000-0000-000028010000}"/>
    <cellStyle name="Вывод 2" xfId="293" xr:uid="{00000000-0005-0000-0000-000029010000}"/>
    <cellStyle name="Вывод 2 2" xfId="294" xr:uid="{00000000-0005-0000-0000-00002A010000}"/>
    <cellStyle name="Вывод 2 3" xfId="295" xr:uid="{00000000-0005-0000-0000-00002B010000}"/>
    <cellStyle name="Вывод 2 4" xfId="296" xr:uid="{00000000-0005-0000-0000-00002C010000}"/>
    <cellStyle name="Вывод 2 5" xfId="297" xr:uid="{00000000-0005-0000-0000-00002D010000}"/>
    <cellStyle name="Вывод 2_Лист1" xfId="298" xr:uid="{00000000-0005-0000-0000-00002E010000}"/>
    <cellStyle name="Вывод 3" xfId="299" xr:uid="{00000000-0005-0000-0000-00002F010000}"/>
    <cellStyle name="Вывод 4" xfId="300" xr:uid="{00000000-0005-0000-0000-000030010000}"/>
    <cellStyle name="Вычисление 2" xfId="301" xr:uid="{00000000-0005-0000-0000-000031010000}"/>
    <cellStyle name="Вычисление 2 2" xfId="302" xr:uid="{00000000-0005-0000-0000-000032010000}"/>
    <cellStyle name="Вычисление 2 3" xfId="303" xr:uid="{00000000-0005-0000-0000-000033010000}"/>
    <cellStyle name="Вычисление 2 4" xfId="304" xr:uid="{00000000-0005-0000-0000-000034010000}"/>
    <cellStyle name="Вычисление 2 5" xfId="305" xr:uid="{00000000-0005-0000-0000-000035010000}"/>
    <cellStyle name="Вычисление 2_Лист1" xfId="306" xr:uid="{00000000-0005-0000-0000-000036010000}"/>
    <cellStyle name="Вычисление 3" xfId="307" xr:uid="{00000000-0005-0000-0000-000037010000}"/>
    <cellStyle name="Вычисление 4" xfId="308" xr:uid="{00000000-0005-0000-0000-000038010000}"/>
    <cellStyle name="Денежный" xfId="1" builtinId="4"/>
    <cellStyle name="Заголовок 1 2" xfId="309" xr:uid="{00000000-0005-0000-0000-000039010000}"/>
    <cellStyle name="Заголовок 1 3" xfId="310" xr:uid="{00000000-0005-0000-0000-00003A010000}"/>
    <cellStyle name="Заголовок 1 4" xfId="311" xr:uid="{00000000-0005-0000-0000-00003B010000}"/>
    <cellStyle name="Заголовок 2 2" xfId="312" xr:uid="{00000000-0005-0000-0000-00003C010000}"/>
    <cellStyle name="Заголовок 2 3" xfId="313" xr:uid="{00000000-0005-0000-0000-00003D010000}"/>
    <cellStyle name="Заголовок 2 4" xfId="314" xr:uid="{00000000-0005-0000-0000-00003E010000}"/>
    <cellStyle name="Заголовок 3 2" xfId="315" xr:uid="{00000000-0005-0000-0000-00003F010000}"/>
    <cellStyle name="Заголовок 3 3" xfId="316" xr:uid="{00000000-0005-0000-0000-000040010000}"/>
    <cellStyle name="Заголовок 3 4" xfId="317" xr:uid="{00000000-0005-0000-0000-000041010000}"/>
    <cellStyle name="Заголовок 4 2" xfId="318" xr:uid="{00000000-0005-0000-0000-000042010000}"/>
    <cellStyle name="Заголовок 4 3" xfId="319" xr:uid="{00000000-0005-0000-0000-000043010000}"/>
    <cellStyle name="Заголовок 4 4" xfId="320" xr:uid="{00000000-0005-0000-0000-000044010000}"/>
    <cellStyle name="Итог 2" xfId="321" xr:uid="{00000000-0005-0000-0000-000045010000}"/>
    <cellStyle name="Итог 3" xfId="322" xr:uid="{00000000-0005-0000-0000-000046010000}"/>
    <cellStyle name="Итог 4" xfId="323" xr:uid="{00000000-0005-0000-0000-000047010000}"/>
    <cellStyle name="Контрольная ячейка 2" xfId="324" xr:uid="{00000000-0005-0000-0000-000048010000}"/>
    <cellStyle name="Контрольная ячейка 2 2" xfId="325" xr:uid="{00000000-0005-0000-0000-000049010000}"/>
    <cellStyle name="Контрольная ячейка 2 3" xfId="326" xr:uid="{00000000-0005-0000-0000-00004A010000}"/>
    <cellStyle name="Контрольная ячейка 2 4" xfId="327" xr:uid="{00000000-0005-0000-0000-00004B010000}"/>
    <cellStyle name="Контрольная ячейка 2 5" xfId="328" xr:uid="{00000000-0005-0000-0000-00004C010000}"/>
    <cellStyle name="Контрольная ячейка 2_Лист1" xfId="329" xr:uid="{00000000-0005-0000-0000-00004D010000}"/>
    <cellStyle name="Контрольная ячейка 3" xfId="330" xr:uid="{00000000-0005-0000-0000-00004E010000}"/>
    <cellStyle name="Контрольная ячейка 4" xfId="331" xr:uid="{00000000-0005-0000-0000-00004F010000}"/>
    <cellStyle name="Название 2" xfId="332" xr:uid="{00000000-0005-0000-0000-000050010000}"/>
    <cellStyle name="Название 3" xfId="333" xr:uid="{00000000-0005-0000-0000-000051010000}"/>
    <cellStyle name="Название 4" xfId="334" xr:uid="{00000000-0005-0000-0000-000052010000}"/>
    <cellStyle name="Нейтральный 2" xfId="335" xr:uid="{00000000-0005-0000-0000-000053010000}"/>
    <cellStyle name="Нейтральный 2 2" xfId="336" xr:uid="{00000000-0005-0000-0000-000054010000}"/>
    <cellStyle name="Нейтральный 2 3" xfId="337" xr:uid="{00000000-0005-0000-0000-000055010000}"/>
    <cellStyle name="Нейтральный 2 4" xfId="338" xr:uid="{00000000-0005-0000-0000-000056010000}"/>
    <cellStyle name="Нейтральный 2 5" xfId="339" xr:uid="{00000000-0005-0000-0000-000057010000}"/>
    <cellStyle name="Нейтральный 2_Лист1" xfId="340" xr:uid="{00000000-0005-0000-0000-000058010000}"/>
    <cellStyle name="Нейтральный 3" xfId="341" xr:uid="{00000000-0005-0000-0000-000059010000}"/>
    <cellStyle name="Нейтральный 4" xfId="342" xr:uid="{00000000-0005-0000-0000-00005A010000}"/>
    <cellStyle name="Обычный" xfId="0" builtinId="0"/>
    <cellStyle name="Обычный 10" xfId="343" xr:uid="{00000000-0005-0000-0000-00005B010000}"/>
    <cellStyle name="Обычный 10 2" xfId="344" xr:uid="{00000000-0005-0000-0000-00005C010000}"/>
    <cellStyle name="Обычный 10 2 2" xfId="345" xr:uid="{00000000-0005-0000-0000-00005D010000}"/>
    <cellStyle name="Обычный 10 2 2 2" xfId="346" xr:uid="{00000000-0005-0000-0000-00005E010000}"/>
    <cellStyle name="Обычный 10 2 3" xfId="347" xr:uid="{00000000-0005-0000-0000-00005F010000}"/>
    <cellStyle name="Обычный 10 3" xfId="348" xr:uid="{00000000-0005-0000-0000-000060010000}"/>
    <cellStyle name="Обычный 10 3 2" xfId="349" xr:uid="{00000000-0005-0000-0000-000061010000}"/>
    <cellStyle name="Обычный 10 3 2 2" xfId="350" xr:uid="{00000000-0005-0000-0000-000062010000}"/>
    <cellStyle name="Обычный 10 3 3" xfId="351" xr:uid="{00000000-0005-0000-0000-000063010000}"/>
    <cellStyle name="Обычный 10 4" xfId="352" xr:uid="{00000000-0005-0000-0000-000064010000}"/>
    <cellStyle name="Обычный 10 4 2" xfId="353" xr:uid="{00000000-0005-0000-0000-000065010000}"/>
    <cellStyle name="Обычный 10 4 2 2" xfId="354" xr:uid="{00000000-0005-0000-0000-000066010000}"/>
    <cellStyle name="Обычный 10 4 3" xfId="355" xr:uid="{00000000-0005-0000-0000-000067010000}"/>
    <cellStyle name="Обычный 10 5" xfId="356" xr:uid="{00000000-0005-0000-0000-000068010000}"/>
    <cellStyle name="Обычный 101" xfId="357" xr:uid="{00000000-0005-0000-0000-000069010000}"/>
    <cellStyle name="Обычный 11" xfId="358" xr:uid="{00000000-0005-0000-0000-00006A010000}"/>
    <cellStyle name="Обычный 11 2" xfId="359" xr:uid="{00000000-0005-0000-0000-00006B010000}"/>
    <cellStyle name="Обычный 11 2 2" xfId="360" xr:uid="{00000000-0005-0000-0000-00006C010000}"/>
    <cellStyle name="Обычный 11 2 2 2" xfId="361" xr:uid="{00000000-0005-0000-0000-00006D010000}"/>
    <cellStyle name="Обычный 11 2 3" xfId="362" xr:uid="{00000000-0005-0000-0000-00006E010000}"/>
    <cellStyle name="Обычный 11 3" xfId="363" xr:uid="{00000000-0005-0000-0000-00006F010000}"/>
    <cellStyle name="Обычный 11 3 2" xfId="364" xr:uid="{00000000-0005-0000-0000-000070010000}"/>
    <cellStyle name="Обычный 11 3 2 2" xfId="365" xr:uid="{00000000-0005-0000-0000-000071010000}"/>
    <cellStyle name="Обычный 11 3 3" xfId="366" xr:uid="{00000000-0005-0000-0000-000072010000}"/>
    <cellStyle name="Обычный 11 4" xfId="367" xr:uid="{00000000-0005-0000-0000-000073010000}"/>
    <cellStyle name="Обычный 11 4 2" xfId="368" xr:uid="{00000000-0005-0000-0000-000074010000}"/>
    <cellStyle name="Обычный 11 4 2 2" xfId="369" xr:uid="{00000000-0005-0000-0000-000075010000}"/>
    <cellStyle name="Обычный 11 4 3" xfId="370" xr:uid="{00000000-0005-0000-0000-000076010000}"/>
    <cellStyle name="Обычный 11 5" xfId="371" xr:uid="{00000000-0005-0000-0000-000077010000}"/>
    <cellStyle name="Обычный 12" xfId="372" xr:uid="{00000000-0005-0000-0000-000078010000}"/>
    <cellStyle name="Обычный 12 2" xfId="373" xr:uid="{00000000-0005-0000-0000-000079010000}"/>
    <cellStyle name="Обычный 12 2 2" xfId="374" xr:uid="{00000000-0005-0000-0000-00007A010000}"/>
    <cellStyle name="Обычный 12 2 2 2" xfId="375" xr:uid="{00000000-0005-0000-0000-00007B010000}"/>
    <cellStyle name="Обычный 12 2 3" xfId="376" xr:uid="{00000000-0005-0000-0000-00007C010000}"/>
    <cellStyle name="Обычный 12 3" xfId="377" xr:uid="{00000000-0005-0000-0000-00007D010000}"/>
    <cellStyle name="Обычный 12 3 2" xfId="378" xr:uid="{00000000-0005-0000-0000-00007E010000}"/>
    <cellStyle name="Обычный 12 3 2 2" xfId="379" xr:uid="{00000000-0005-0000-0000-00007F010000}"/>
    <cellStyle name="Обычный 12 3 3" xfId="380" xr:uid="{00000000-0005-0000-0000-000080010000}"/>
    <cellStyle name="Обычный 12 4" xfId="381" xr:uid="{00000000-0005-0000-0000-000081010000}"/>
    <cellStyle name="Обычный 12 4 2" xfId="382" xr:uid="{00000000-0005-0000-0000-000082010000}"/>
    <cellStyle name="Обычный 12 4 2 2" xfId="383" xr:uid="{00000000-0005-0000-0000-000083010000}"/>
    <cellStyle name="Обычный 12 4 3" xfId="384" xr:uid="{00000000-0005-0000-0000-000084010000}"/>
    <cellStyle name="Обычный 12 5" xfId="385" xr:uid="{00000000-0005-0000-0000-000085010000}"/>
    <cellStyle name="Обычный 13" xfId="386" xr:uid="{00000000-0005-0000-0000-000086010000}"/>
    <cellStyle name="Обычный 13 2" xfId="387" xr:uid="{00000000-0005-0000-0000-000087010000}"/>
    <cellStyle name="Обычный 13 3" xfId="388" xr:uid="{00000000-0005-0000-0000-000088010000}"/>
    <cellStyle name="Обычный 13 3 2" xfId="389" xr:uid="{00000000-0005-0000-0000-000089010000}"/>
    <cellStyle name="Обычный 13 3 3" xfId="390" xr:uid="{00000000-0005-0000-0000-00008A010000}"/>
    <cellStyle name="Обычный 13 3 3 2" xfId="391" xr:uid="{00000000-0005-0000-0000-00008B010000}"/>
    <cellStyle name="Обычный 13 3 4" xfId="392" xr:uid="{00000000-0005-0000-0000-00008C010000}"/>
    <cellStyle name="Обычный 13 4" xfId="393" xr:uid="{00000000-0005-0000-0000-00008D010000}"/>
    <cellStyle name="Обычный 13 5" xfId="394" xr:uid="{00000000-0005-0000-0000-00008E010000}"/>
    <cellStyle name="Обычный 13 5 2" xfId="395" xr:uid="{00000000-0005-0000-0000-00008F010000}"/>
    <cellStyle name="Обычный 13 6" xfId="396" xr:uid="{00000000-0005-0000-0000-000090010000}"/>
    <cellStyle name="Обычный 13_Лист1" xfId="397" xr:uid="{00000000-0005-0000-0000-000091010000}"/>
    <cellStyle name="Обычный 14" xfId="398" xr:uid="{00000000-0005-0000-0000-000092010000}"/>
    <cellStyle name="Обычный 14 2" xfId="399" xr:uid="{00000000-0005-0000-0000-000093010000}"/>
    <cellStyle name="Обычный 14 3" xfId="400" xr:uid="{00000000-0005-0000-0000-000094010000}"/>
    <cellStyle name="Обычный 14 3 2" xfId="401" xr:uid="{00000000-0005-0000-0000-000095010000}"/>
    <cellStyle name="Обычный 14 3 3" xfId="402" xr:uid="{00000000-0005-0000-0000-000096010000}"/>
    <cellStyle name="Обычный 14 3 3 2" xfId="403" xr:uid="{00000000-0005-0000-0000-000097010000}"/>
    <cellStyle name="Обычный 14 4" xfId="404" xr:uid="{00000000-0005-0000-0000-000098010000}"/>
    <cellStyle name="Обычный 14 4 2" xfId="405" xr:uid="{00000000-0005-0000-0000-000099010000}"/>
    <cellStyle name="Обычный 14 4 3" xfId="406" xr:uid="{00000000-0005-0000-0000-00009A010000}"/>
    <cellStyle name="Обычный 14 4 3 2" xfId="407" xr:uid="{00000000-0005-0000-0000-00009B010000}"/>
    <cellStyle name="Обычный 14 5" xfId="408" xr:uid="{00000000-0005-0000-0000-00009C010000}"/>
    <cellStyle name="Обычный 14 6" xfId="409" xr:uid="{00000000-0005-0000-0000-00009D010000}"/>
    <cellStyle name="Обычный 14 6 2" xfId="410" xr:uid="{00000000-0005-0000-0000-00009E010000}"/>
    <cellStyle name="Обычный 14 7" xfId="411" xr:uid="{00000000-0005-0000-0000-00009F010000}"/>
    <cellStyle name="Обычный 14_Лист1" xfId="412" xr:uid="{00000000-0005-0000-0000-0000A0010000}"/>
    <cellStyle name="Обычный 15" xfId="413" xr:uid="{00000000-0005-0000-0000-0000A1010000}"/>
    <cellStyle name="Обычный 15 10" xfId="414" xr:uid="{00000000-0005-0000-0000-0000A2010000}"/>
    <cellStyle name="Обычный 15 11" xfId="415" xr:uid="{00000000-0005-0000-0000-0000A3010000}"/>
    <cellStyle name="Обычный 15 12" xfId="416" xr:uid="{00000000-0005-0000-0000-0000A4010000}"/>
    <cellStyle name="Обычный 15 2" xfId="417" xr:uid="{00000000-0005-0000-0000-0000A5010000}"/>
    <cellStyle name="Обычный 15 2 2" xfId="418" xr:uid="{00000000-0005-0000-0000-0000A6010000}"/>
    <cellStyle name="Обычный 15 2 3" xfId="419" xr:uid="{00000000-0005-0000-0000-0000A7010000}"/>
    <cellStyle name="Обычный 15 2 3 2" xfId="420" xr:uid="{00000000-0005-0000-0000-0000A8010000}"/>
    <cellStyle name="Обычный 15 2_Лист1" xfId="421" xr:uid="{00000000-0005-0000-0000-0000A9010000}"/>
    <cellStyle name="Обычный 15 3" xfId="422" xr:uid="{00000000-0005-0000-0000-0000AA010000}"/>
    <cellStyle name="Обычный 15 4" xfId="423" xr:uid="{00000000-0005-0000-0000-0000AB010000}"/>
    <cellStyle name="Обычный 15 5" xfId="424" xr:uid="{00000000-0005-0000-0000-0000AC010000}"/>
    <cellStyle name="Обычный 15 6" xfId="425" xr:uid="{00000000-0005-0000-0000-0000AD010000}"/>
    <cellStyle name="Обычный 15 7" xfId="426" xr:uid="{00000000-0005-0000-0000-0000AE010000}"/>
    <cellStyle name="Обычный 15 8" xfId="427" xr:uid="{00000000-0005-0000-0000-0000AF010000}"/>
    <cellStyle name="Обычный 15 9" xfId="428" xr:uid="{00000000-0005-0000-0000-0000B0010000}"/>
    <cellStyle name="Обычный 15_Лист1" xfId="429" xr:uid="{00000000-0005-0000-0000-0000B1010000}"/>
    <cellStyle name="Обычный 16" xfId="430" xr:uid="{00000000-0005-0000-0000-0000B2010000}"/>
    <cellStyle name="Обычный 16 2" xfId="431" xr:uid="{00000000-0005-0000-0000-0000B3010000}"/>
    <cellStyle name="Обычный 16 3" xfId="432" xr:uid="{00000000-0005-0000-0000-0000B4010000}"/>
    <cellStyle name="Обычный 17" xfId="433" xr:uid="{00000000-0005-0000-0000-0000B5010000}"/>
    <cellStyle name="Обычный 17 2" xfId="434" xr:uid="{00000000-0005-0000-0000-0000B6010000}"/>
    <cellStyle name="Обычный 17 3" xfId="435" xr:uid="{00000000-0005-0000-0000-0000B7010000}"/>
    <cellStyle name="Обычный 17 4" xfId="436" xr:uid="{00000000-0005-0000-0000-0000B8010000}"/>
    <cellStyle name="Обычный 17 5" xfId="437" xr:uid="{00000000-0005-0000-0000-0000B9010000}"/>
    <cellStyle name="Обычный 17_Лист1" xfId="438" xr:uid="{00000000-0005-0000-0000-0000BA010000}"/>
    <cellStyle name="Обычный 18" xfId="439" xr:uid="{00000000-0005-0000-0000-0000BB010000}"/>
    <cellStyle name="Обычный 18 2" xfId="440" xr:uid="{00000000-0005-0000-0000-0000BC010000}"/>
    <cellStyle name="Обычный 19" xfId="441" xr:uid="{00000000-0005-0000-0000-0000BD010000}"/>
    <cellStyle name="Обычный 19 2" xfId="442" xr:uid="{00000000-0005-0000-0000-0000BE010000}"/>
    <cellStyle name="Обычный 19 2 2" xfId="443" xr:uid="{00000000-0005-0000-0000-0000BF010000}"/>
    <cellStyle name="Обычный 19 3" xfId="444" xr:uid="{00000000-0005-0000-0000-0000C0010000}"/>
    <cellStyle name="Обычный 19 4" xfId="445" xr:uid="{00000000-0005-0000-0000-0000C1010000}"/>
    <cellStyle name="Обычный 2" xfId="446" xr:uid="{00000000-0005-0000-0000-0000C2010000}"/>
    <cellStyle name="Обычный 2 10" xfId="447" xr:uid="{00000000-0005-0000-0000-0000C3010000}"/>
    <cellStyle name="Обычный 2 11" xfId="448" xr:uid="{00000000-0005-0000-0000-0000C4010000}"/>
    <cellStyle name="Обычный 2 11 2" xfId="449" xr:uid="{00000000-0005-0000-0000-0000C5010000}"/>
    <cellStyle name="Обычный 2 12" xfId="450" xr:uid="{00000000-0005-0000-0000-0000C6010000}"/>
    <cellStyle name="Обычный 2 13" xfId="451" xr:uid="{00000000-0005-0000-0000-0000C7010000}"/>
    <cellStyle name="Обычный 2 14" xfId="452" xr:uid="{00000000-0005-0000-0000-0000C8010000}"/>
    <cellStyle name="Обычный 2 2" xfId="453" xr:uid="{00000000-0005-0000-0000-0000C9010000}"/>
    <cellStyle name="Обычный 2 2 2" xfId="454" xr:uid="{00000000-0005-0000-0000-0000CA010000}"/>
    <cellStyle name="Обычный 2 2 2 2" xfId="455" xr:uid="{00000000-0005-0000-0000-0000CB010000}"/>
    <cellStyle name="Обычный 2 2 3" xfId="456" xr:uid="{00000000-0005-0000-0000-0000CC010000}"/>
    <cellStyle name="Обычный 2 2 3 2" xfId="457" xr:uid="{00000000-0005-0000-0000-0000CD010000}"/>
    <cellStyle name="Обычный 2 2 4" xfId="458" xr:uid="{00000000-0005-0000-0000-0000CE010000}"/>
    <cellStyle name="Обычный 2 2 5" xfId="459" xr:uid="{00000000-0005-0000-0000-0000CF010000}"/>
    <cellStyle name="Обычный 2 3" xfId="460" xr:uid="{00000000-0005-0000-0000-0000D0010000}"/>
    <cellStyle name="Обычный 2 3 2" xfId="461" xr:uid="{00000000-0005-0000-0000-0000D1010000}"/>
    <cellStyle name="Обычный 2 4" xfId="462" xr:uid="{00000000-0005-0000-0000-0000D2010000}"/>
    <cellStyle name="Обычный 2 4 2" xfId="463" xr:uid="{00000000-0005-0000-0000-0000D3010000}"/>
    <cellStyle name="Обычный 2 4 3" xfId="464" xr:uid="{00000000-0005-0000-0000-0000D4010000}"/>
    <cellStyle name="Обычный 2 4 4" xfId="465" xr:uid="{00000000-0005-0000-0000-0000D5010000}"/>
    <cellStyle name="Обычный 2 4_Лист1" xfId="466" xr:uid="{00000000-0005-0000-0000-0000D6010000}"/>
    <cellStyle name="Обычный 2 5" xfId="467" xr:uid="{00000000-0005-0000-0000-0000D7010000}"/>
    <cellStyle name="Обычный 2 5 2" xfId="468" xr:uid="{00000000-0005-0000-0000-0000D8010000}"/>
    <cellStyle name="Обычный 2 5 2 2" xfId="469" xr:uid="{00000000-0005-0000-0000-0000D9010000}"/>
    <cellStyle name="Обычный 2 5 3" xfId="470" xr:uid="{00000000-0005-0000-0000-0000DA010000}"/>
    <cellStyle name="Обычный 2 5 4" xfId="471" xr:uid="{00000000-0005-0000-0000-0000DB010000}"/>
    <cellStyle name="Обычный 2 5_Лист1" xfId="472" xr:uid="{00000000-0005-0000-0000-0000DC010000}"/>
    <cellStyle name="Обычный 2 6" xfId="473" xr:uid="{00000000-0005-0000-0000-0000DD010000}"/>
    <cellStyle name="Обычный 2 6 2" xfId="474" xr:uid="{00000000-0005-0000-0000-0000DE010000}"/>
    <cellStyle name="Обычный 2 6 2 2" xfId="475" xr:uid="{00000000-0005-0000-0000-0000DF010000}"/>
    <cellStyle name="Обычный 2 6 3" xfId="476" xr:uid="{00000000-0005-0000-0000-0000E0010000}"/>
    <cellStyle name="Обычный 2 7" xfId="477" xr:uid="{00000000-0005-0000-0000-0000E1010000}"/>
    <cellStyle name="Обычный 2 7 2" xfId="478" xr:uid="{00000000-0005-0000-0000-0000E2010000}"/>
    <cellStyle name="Обычный 2 7 2 2" xfId="479" xr:uid="{00000000-0005-0000-0000-0000E3010000}"/>
    <cellStyle name="Обычный 2 7 3" xfId="480" xr:uid="{00000000-0005-0000-0000-0000E4010000}"/>
    <cellStyle name="Обычный 2 8" xfId="481" xr:uid="{00000000-0005-0000-0000-0000E5010000}"/>
    <cellStyle name="Обычный 2 8 2" xfId="482" xr:uid="{00000000-0005-0000-0000-0000E6010000}"/>
    <cellStyle name="Обычный 2 8 3" xfId="483" xr:uid="{00000000-0005-0000-0000-0000E7010000}"/>
    <cellStyle name="Обычный 2 8 3 2" xfId="484" xr:uid="{00000000-0005-0000-0000-0000E8010000}"/>
    <cellStyle name="Обычный 2 9" xfId="485" xr:uid="{00000000-0005-0000-0000-0000E9010000}"/>
    <cellStyle name="Обычный 2_Лист1" xfId="507" xr:uid="{00000000-0005-0000-0000-0000FF010000}"/>
    <cellStyle name="Обычный 20" xfId="486" xr:uid="{00000000-0005-0000-0000-0000EA010000}"/>
    <cellStyle name="Обычный 20 2" xfId="487" xr:uid="{00000000-0005-0000-0000-0000EB010000}"/>
    <cellStyle name="Обычный 20 2 2" xfId="488" xr:uid="{00000000-0005-0000-0000-0000EC010000}"/>
    <cellStyle name="Обычный 20 3" xfId="489" xr:uid="{00000000-0005-0000-0000-0000ED010000}"/>
    <cellStyle name="Обычный 20 4" xfId="490" xr:uid="{00000000-0005-0000-0000-0000EE010000}"/>
    <cellStyle name="Обычный 21" xfId="491" xr:uid="{00000000-0005-0000-0000-0000EF010000}"/>
    <cellStyle name="Обычный 21 2" xfId="492" xr:uid="{00000000-0005-0000-0000-0000F0010000}"/>
    <cellStyle name="Обычный 21 3" xfId="493" xr:uid="{00000000-0005-0000-0000-0000F1010000}"/>
    <cellStyle name="Обычный 22" xfId="494" xr:uid="{00000000-0005-0000-0000-0000F2010000}"/>
    <cellStyle name="Обычный 23" xfId="495" xr:uid="{00000000-0005-0000-0000-0000F3010000}"/>
    <cellStyle name="Обычный 24" xfId="496" xr:uid="{00000000-0005-0000-0000-0000F4010000}"/>
    <cellStyle name="Обычный 25" xfId="497" xr:uid="{00000000-0005-0000-0000-0000F5010000}"/>
    <cellStyle name="Обычный 25 2" xfId="498" xr:uid="{00000000-0005-0000-0000-0000F6010000}"/>
    <cellStyle name="Обычный 26" xfId="499" xr:uid="{00000000-0005-0000-0000-0000F7010000}"/>
    <cellStyle name="Обычный 26 2" xfId="500" xr:uid="{00000000-0005-0000-0000-0000F8010000}"/>
    <cellStyle name="Обычный 27" xfId="501" xr:uid="{00000000-0005-0000-0000-0000F9010000}"/>
    <cellStyle name="Обычный 27 2" xfId="502" xr:uid="{00000000-0005-0000-0000-0000FA010000}"/>
    <cellStyle name="Обычный 28" xfId="503" xr:uid="{00000000-0005-0000-0000-0000FB010000}"/>
    <cellStyle name="Обычный 28 2" xfId="504" xr:uid="{00000000-0005-0000-0000-0000FC010000}"/>
    <cellStyle name="Обычный 29" xfId="505" xr:uid="{00000000-0005-0000-0000-0000FD010000}"/>
    <cellStyle name="Обычный 29 2" xfId="506" xr:uid="{00000000-0005-0000-0000-0000FE010000}"/>
    <cellStyle name="Обычный 3" xfId="508" xr:uid="{00000000-0005-0000-0000-000000020000}"/>
    <cellStyle name="Обычный 3 2" xfId="509" xr:uid="{00000000-0005-0000-0000-000001020000}"/>
    <cellStyle name="Обычный 3 2 2" xfId="510" xr:uid="{00000000-0005-0000-0000-000002020000}"/>
    <cellStyle name="Обычный 3 2 2 2" xfId="511" xr:uid="{00000000-0005-0000-0000-000003020000}"/>
    <cellStyle name="Обычный 3 2 3" xfId="512" xr:uid="{00000000-0005-0000-0000-000004020000}"/>
    <cellStyle name="Обычный 3 3" xfId="513" xr:uid="{00000000-0005-0000-0000-000005020000}"/>
    <cellStyle name="Обычный 3 3 2" xfId="514" xr:uid="{00000000-0005-0000-0000-000006020000}"/>
    <cellStyle name="Обычный 3 3 2 2" xfId="515" xr:uid="{00000000-0005-0000-0000-000007020000}"/>
    <cellStyle name="Обычный 3 3 3" xfId="516" xr:uid="{00000000-0005-0000-0000-000008020000}"/>
    <cellStyle name="Обычный 3 4" xfId="517" xr:uid="{00000000-0005-0000-0000-000009020000}"/>
    <cellStyle name="Обычный 3 4 2" xfId="518" xr:uid="{00000000-0005-0000-0000-00000A020000}"/>
    <cellStyle name="Обычный 3 4 2 2" xfId="519" xr:uid="{00000000-0005-0000-0000-00000B020000}"/>
    <cellStyle name="Обычный 3 4 3" xfId="520" xr:uid="{00000000-0005-0000-0000-00000C020000}"/>
    <cellStyle name="Обычный 3 5" xfId="521" xr:uid="{00000000-0005-0000-0000-00000D020000}"/>
    <cellStyle name="Обычный 3 6" xfId="522" xr:uid="{00000000-0005-0000-0000-00000E020000}"/>
    <cellStyle name="Обычный 3 6 2" xfId="523" xr:uid="{00000000-0005-0000-0000-00000F020000}"/>
    <cellStyle name="Обычный 3 6 2 2" xfId="524" xr:uid="{00000000-0005-0000-0000-000010020000}"/>
    <cellStyle name="Обычный 3 6 3" xfId="525" xr:uid="{00000000-0005-0000-0000-000011020000}"/>
    <cellStyle name="Обычный 3 7" xfId="526" xr:uid="{00000000-0005-0000-0000-000012020000}"/>
    <cellStyle name="Обычный 30" xfId="527" xr:uid="{00000000-0005-0000-0000-000013020000}"/>
    <cellStyle name="Обычный 30 2" xfId="528" xr:uid="{00000000-0005-0000-0000-000014020000}"/>
    <cellStyle name="Обычный 31" xfId="529" xr:uid="{00000000-0005-0000-0000-000015020000}"/>
    <cellStyle name="Обычный 31 2" xfId="530" xr:uid="{00000000-0005-0000-0000-000016020000}"/>
    <cellStyle name="Обычный 32" xfId="531" xr:uid="{00000000-0005-0000-0000-000017020000}"/>
    <cellStyle name="Обычный 32 2" xfId="532" xr:uid="{00000000-0005-0000-0000-000018020000}"/>
    <cellStyle name="Обычный 33" xfId="533" xr:uid="{00000000-0005-0000-0000-000019020000}"/>
    <cellStyle name="Обычный 33 2" xfId="534" xr:uid="{00000000-0005-0000-0000-00001A020000}"/>
    <cellStyle name="Обычный 34" xfId="535" xr:uid="{00000000-0005-0000-0000-00001B020000}"/>
    <cellStyle name="Обычный 34 2" xfId="536" xr:uid="{00000000-0005-0000-0000-00001C020000}"/>
    <cellStyle name="Обычный 34 3" xfId="537" xr:uid="{00000000-0005-0000-0000-00001D020000}"/>
    <cellStyle name="Обычный 35" xfId="538" xr:uid="{00000000-0005-0000-0000-00001E020000}"/>
    <cellStyle name="Обычный 35 2" xfId="539" xr:uid="{00000000-0005-0000-0000-00001F020000}"/>
    <cellStyle name="Обычный 36" xfId="540" xr:uid="{00000000-0005-0000-0000-000020020000}"/>
    <cellStyle name="Обычный 36 2" xfId="541" xr:uid="{00000000-0005-0000-0000-000021020000}"/>
    <cellStyle name="Обычный 37" xfId="542" xr:uid="{00000000-0005-0000-0000-000022020000}"/>
    <cellStyle name="Обычный 37 2" xfId="543" xr:uid="{00000000-0005-0000-0000-000023020000}"/>
    <cellStyle name="Обычный 38" xfId="544" xr:uid="{00000000-0005-0000-0000-000024020000}"/>
    <cellStyle name="Обычный 38 2" xfId="545" xr:uid="{00000000-0005-0000-0000-000025020000}"/>
    <cellStyle name="Обычный 38 3" xfId="546" xr:uid="{00000000-0005-0000-0000-000026020000}"/>
    <cellStyle name="Обычный 39" xfId="547" xr:uid="{00000000-0005-0000-0000-000027020000}"/>
    <cellStyle name="Обычный 39 2" xfId="548" xr:uid="{00000000-0005-0000-0000-000028020000}"/>
    <cellStyle name="Обычный 4" xfId="549" xr:uid="{00000000-0005-0000-0000-000029020000}"/>
    <cellStyle name="Обычный 4 2" xfId="550" xr:uid="{00000000-0005-0000-0000-00002A020000}"/>
    <cellStyle name="Обычный 4 2 2" xfId="551" xr:uid="{00000000-0005-0000-0000-00002B020000}"/>
    <cellStyle name="Обычный 4 2 2 2" xfId="552" xr:uid="{00000000-0005-0000-0000-00002C020000}"/>
    <cellStyle name="Обычный 4 2 3" xfId="553" xr:uid="{00000000-0005-0000-0000-00002D020000}"/>
    <cellStyle name="Обычный 4 3" xfId="554" xr:uid="{00000000-0005-0000-0000-00002E020000}"/>
    <cellStyle name="Обычный 4 3 2" xfId="555" xr:uid="{00000000-0005-0000-0000-00002F020000}"/>
    <cellStyle name="Обычный 4 3 2 2" xfId="556" xr:uid="{00000000-0005-0000-0000-000030020000}"/>
    <cellStyle name="Обычный 4 3 3" xfId="557" xr:uid="{00000000-0005-0000-0000-000031020000}"/>
    <cellStyle name="Обычный 4 4" xfId="558" xr:uid="{00000000-0005-0000-0000-000032020000}"/>
    <cellStyle name="Обычный 4 4 2" xfId="559" xr:uid="{00000000-0005-0000-0000-000033020000}"/>
    <cellStyle name="Обычный 4 4 2 2" xfId="560" xr:uid="{00000000-0005-0000-0000-000034020000}"/>
    <cellStyle name="Обычный 4 4 3" xfId="561" xr:uid="{00000000-0005-0000-0000-000035020000}"/>
    <cellStyle name="Обычный 4 5" xfId="562" xr:uid="{00000000-0005-0000-0000-000036020000}"/>
    <cellStyle name="Обычный 40" xfId="563" xr:uid="{00000000-0005-0000-0000-000037020000}"/>
    <cellStyle name="Обычный 40 2" xfId="564" xr:uid="{00000000-0005-0000-0000-000038020000}"/>
    <cellStyle name="Обычный 40 3" xfId="565" xr:uid="{00000000-0005-0000-0000-000039020000}"/>
    <cellStyle name="Обычный 41" xfId="566" xr:uid="{00000000-0005-0000-0000-00003A020000}"/>
    <cellStyle name="Обычный 41 2" xfId="567" xr:uid="{00000000-0005-0000-0000-00003B020000}"/>
    <cellStyle name="Обычный 42" xfId="568" xr:uid="{00000000-0005-0000-0000-00003C020000}"/>
    <cellStyle name="Обычный 42 2" xfId="569" xr:uid="{00000000-0005-0000-0000-00003D020000}"/>
    <cellStyle name="Обычный 42 3" xfId="570" xr:uid="{00000000-0005-0000-0000-00003E020000}"/>
    <cellStyle name="Обычный 43" xfId="571" xr:uid="{00000000-0005-0000-0000-00003F020000}"/>
    <cellStyle name="Обычный 43 2" xfId="572" xr:uid="{00000000-0005-0000-0000-000040020000}"/>
    <cellStyle name="Обычный 43 3" xfId="573" xr:uid="{00000000-0005-0000-0000-000041020000}"/>
    <cellStyle name="Обычный 44" xfId="574" xr:uid="{00000000-0005-0000-0000-000042020000}"/>
    <cellStyle name="Обычный 44 2" xfId="575" xr:uid="{00000000-0005-0000-0000-000043020000}"/>
    <cellStyle name="Обычный 44 3" xfId="576" xr:uid="{00000000-0005-0000-0000-000044020000}"/>
    <cellStyle name="Обычный 45" xfId="577" xr:uid="{00000000-0005-0000-0000-000045020000}"/>
    <cellStyle name="Обычный 45 2" xfId="578" xr:uid="{00000000-0005-0000-0000-000046020000}"/>
    <cellStyle name="Обычный 46" xfId="579" xr:uid="{00000000-0005-0000-0000-000047020000}"/>
    <cellStyle name="Обычный 47" xfId="580" xr:uid="{00000000-0005-0000-0000-000048020000}"/>
    <cellStyle name="Обычный 48" xfId="581" xr:uid="{00000000-0005-0000-0000-000049020000}"/>
    <cellStyle name="Обычный 49" xfId="582" xr:uid="{00000000-0005-0000-0000-00004A020000}"/>
    <cellStyle name="Обычный 5" xfId="583" xr:uid="{00000000-0005-0000-0000-00004B020000}"/>
    <cellStyle name="Обычный 5 2" xfId="584" xr:uid="{00000000-0005-0000-0000-00004C020000}"/>
    <cellStyle name="Обычный 5 3" xfId="585" xr:uid="{00000000-0005-0000-0000-00004D020000}"/>
    <cellStyle name="Обычный 5 4" xfId="586" xr:uid="{00000000-0005-0000-0000-00004E020000}"/>
    <cellStyle name="Обычный 5 5" xfId="587" xr:uid="{00000000-0005-0000-0000-00004F020000}"/>
    <cellStyle name="Обычный 5_Лист1" xfId="607" xr:uid="{00000000-0005-0000-0000-000063020000}"/>
    <cellStyle name="Обычный 50" xfId="588" xr:uid="{00000000-0005-0000-0000-000050020000}"/>
    <cellStyle name="Обычный 50 2" xfId="589" xr:uid="{00000000-0005-0000-0000-000051020000}"/>
    <cellStyle name="Обычный 51" xfId="590" xr:uid="{00000000-0005-0000-0000-000052020000}"/>
    <cellStyle name="Обычный 51 2" xfId="591" xr:uid="{00000000-0005-0000-0000-000053020000}"/>
    <cellStyle name="Обычный 51 2 2" xfId="592" xr:uid="{00000000-0005-0000-0000-000054020000}"/>
    <cellStyle name="Обычный 51 3" xfId="593" xr:uid="{00000000-0005-0000-0000-000055020000}"/>
    <cellStyle name="Обычный 52" xfId="594" xr:uid="{00000000-0005-0000-0000-000056020000}"/>
    <cellStyle name="Обычный 52 2" xfId="595" xr:uid="{00000000-0005-0000-0000-000057020000}"/>
    <cellStyle name="Обычный 53" xfId="596" xr:uid="{00000000-0005-0000-0000-000058020000}"/>
    <cellStyle name="Обычный 53 2" xfId="597" xr:uid="{00000000-0005-0000-0000-000059020000}"/>
    <cellStyle name="Обычный 54" xfId="598" xr:uid="{00000000-0005-0000-0000-00005A020000}"/>
    <cellStyle name="Обычный 54 2" xfId="599" xr:uid="{00000000-0005-0000-0000-00005B020000}"/>
    <cellStyle name="Обычный 54 2 2" xfId="600" xr:uid="{00000000-0005-0000-0000-00005C020000}"/>
    <cellStyle name="Обычный 54 3" xfId="601" xr:uid="{00000000-0005-0000-0000-00005D020000}"/>
    <cellStyle name="Обычный 55" xfId="602" xr:uid="{00000000-0005-0000-0000-00005E020000}"/>
    <cellStyle name="Обычный 55 2" xfId="603" xr:uid="{00000000-0005-0000-0000-00005F020000}"/>
    <cellStyle name="Обычный 56" xfId="604" xr:uid="{00000000-0005-0000-0000-000060020000}"/>
    <cellStyle name="Обычный 56 2" xfId="605" xr:uid="{00000000-0005-0000-0000-000061020000}"/>
    <cellStyle name="Обычный 57" xfId="606" xr:uid="{00000000-0005-0000-0000-000062020000}"/>
    <cellStyle name="Обычный 58" xfId="901" xr:uid="{CBFA6E80-36E4-41B6-B9D5-245CD32DF0A6}"/>
    <cellStyle name="Обычный 6" xfId="608" xr:uid="{00000000-0005-0000-0000-000064020000}"/>
    <cellStyle name="Обычный 6 2" xfId="609" xr:uid="{00000000-0005-0000-0000-000065020000}"/>
    <cellStyle name="Обычный 6 3" xfId="610" xr:uid="{00000000-0005-0000-0000-000066020000}"/>
    <cellStyle name="Обычный 6 4" xfId="611" xr:uid="{00000000-0005-0000-0000-000067020000}"/>
    <cellStyle name="Обычный 6 5" xfId="612" xr:uid="{00000000-0005-0000-0000-000068020000}"/>
    <cellStyle name="Обычный 6_Лист1" xfId="614" xr:uid="{00000000-0005-0000-0000-00006A020000}"/>
    <cellStyle name="Обычный 60" xfId="613" xr:uid="{00000000-0005-0000-0000-000069020000}"/>
    <cellStyle name="Обычный 7" xfId="615" xr:uid="{00000000-0005-0000-0000-00006B020000}"/>
    <cellStyle name="Обычный 7 2" xfId="616" xr:uid="{00000000-0005-0000-0000-00006C020000}"/>
    <cellStyle name="Обычный 7 2 2" xfId="617" xr:uid="{00000000-0005-0000-0000-00006D020000}"/>
    <cellStyle name="Обычный 7 2 2 2" xfId="618" xr:uid="{00000000-0005-0000-0000-00006E020000}"/>
    <cellStyle name="Обычный 7 2 3" xfId="619" xr:uid="{00000000-0005-0000-0000-00006F020000}"/>
    <cellStyle name="Обычный 7 3" xfId="620" xr:uid="{00000000-0005-0000-0000-000070020000}"/>
    <cellStyle name="Обычный 7 3 2" xfId="621" xr:uid="{00000000-0005-0000-0000-000071020000}"/>
    <cellStyle name="Обычный 7 3 2 2" xfId="622" xr:uid="{00000000-0005-0000-0000-000072020000}"/>
    <cellStyle name="Обычный 7 3 3" xfId="623" xr:uid="{00000000-0005-0000-0000-000073020000}"/>
    <cellStyle name="Обычный 7 4" xfId="624" xr:uid="{00000000-0005-0000-0000-000074020000}"/>
    <cellStyle name="Обычный 7 4 2" xfId="625" xr:uid="{00000000-0005-0000-0000-000075020000}"/>
    <cellStyle name="Обычный 7 4 2 2" xfId="626" xr:uid="{00000000-0005-0000-0000-000076020000}"/>
    <cellStyle name="Обычный 7 4 3" xfId="627" xr:uid="{00000000-0005-0000-0000-000077020000}"/>
    <cellStyle name="Обычный 7 5" xfId="628" xr:uid="{00000000-0005-0000-0000-000078020000}"/>
    <cellStyle name="Обычный 74" xfId="629" xr:uid="{00000000-0005-0000-0000-000079020000}"/>
    <cellStyle name="Обычный 77" xfId="630" xr:uid="{00000000-0005-0000-0000-00007A020000}"/>
    <cellStyle name="Обычный 8" xfId="631" xr:uid="{00000000-0005-0000-0000-00007B020000}"/>
    <cellStyle name="Обычный 8 2" xfId="632" xr:uid="{00000000-0005-0000-0000-00007C020000}"/>
    <cellStyle name="Обычный 8 2 2" xfId="633" xr:uid="{00000000-0005-0000-0000-00007D020000}"/>
    <cellStyle name="Обычный 8 2 2 2" xfId="634" xr:uid="{00000000-0005-0000-0000-00007E020000}"/>
    <cellStyle name="Обычный 8 2 3" xfId="635" xr:uid="{00000000-0005-0000-0000-00007F020000}"/>
    <cellStyle name="Обычный 8 3" xfId="636" xr:uid="{00000000-0005-0000-0000-000080020000}"/>
    <cellStyle name="Обычный 8 3 2" xfId="637" xr:uid="{00000000-0005-0000-0000-000081020000}"/>
    <cellStyle name="Обычный 8 3 2 2" xfId="638" xr:uid="{00000000-0005-0000-0000-000082020000}"/>
    <cellStyle name="Обычный 8 3 3" xfId="639" xr:uid="{00000000-0005-0000-0000-000083020000}"/>
    <cellStyle name="Обычный 8 4" xfId="640" xr:uid="{00000000-0005-0000-0000-000084020000}"/>
    <cellStyle name="Обычный 8 4 2" xfId="641" xr:uid="{00000000-0005-0000-0000-000085020000}"/>
    <cellStyle name="Обычный 8 4 2 2" xfId="642" xr:uid="{00000000-0005-0000-0000-000086020000}"/>
    <cellStyle name="Обычный 8 4 3" xfId="643" xr:uid="{00000000-0005-0000-0000-000087020000}"/>
    <cellStyle name="Обычный 8 5" xfId="644" xr:uid="{00000000-0005-0000-0000-000088020000}"/>
    <cellStyle name="Обычный 9" xfId="645" xr:uid="{00000000-0005-0000-0000-000089020000}"/>
    <cellStyle name="Обычный 9 2" xfId="646" xr:uid="{00000000-0005-0000-0000-00008A020000}"/>
    <cellStyle name="Обычный 9 2 2" xfId="647" xr:uid="{00000000-0005-0000-0000-00008B020000}"/>
    <cellStyle name="Обычный 9 2 2 2" xfId="648" xr:uid="{00000000-0005-0000-0000-00008C020000}"/>
    <cellStyle name="Обычный 9 2 3" xfId="649" xr:uid="{00000000-0005-0000-0000-00008D020000}"/>
    <cellStyle name="Обычный 9 3" xfId="650" xr:uid="{00000000-0005-0000-0000-00008E020000}"/>
    <cellStyle name="Обычный 9 3 2" xfId="651" xr:uid="{00000000-0005-0000-0000-00008F020000}"/>
    <cellStyle name="Обычный 9 3 2 2" xfId="652" xr:uid="{00000000-0005-0000-0000-000090020000}"/>
    <cellStyle name="Обычный 9 3 3" xfId="653" xr:uid="{00000000-0005-0000-0000-000091020000}"/>
    <cellStyle name="Обычный 9 4" xfId="654" xr:uid="{00000000-0005-0000-0000-000092020000}"/>
    <cellStyle name="Обычный 9 4 2" xfId="655" xr:uid="{00000000-0005-0000-0000-000093020000}"/>
    <cellStyle name="Обычный 9 4 2 2" xfId="656" xr:uid="{00000000-0005-0000-0000-000094020000}"/>
    <cellStyle name="Обычный 9 4 3" xfId="657" xr:uid="{00000000-0005-0000-0000-000095020000}"/>
    <cellStyle name="Обычный 9 5" xfId="658" xr:uid="{00000000-0005-0000-0000-000096020000}"/>
    <cellStyle name="Обычный_методика по окнам расчет" xfId="659" xr:uid="{00000000-0005-0000-0000-000097020000}"/>
    <cellStyle name="Плохой 2" xfId="660" xr:uid="{00000000-0005-0000-0000-000098020000}"/>
    <cellStyle name="Плохой 2 2" xfId="661" xr:uid="{00000000-0005-0000-0000-000099020000}"/>
    <cellStyle name="Плохой 2 3" xfId="662" xr:uid="{00000000-0005-0000-0000-00009A020000}"/>
    <cellStyle name="Плохой 2 4" xfId="663" xr:uid="{00000000-0005-0000-0000-00009B020000}"/>
    <cellStyle name="Плохой 2 5" xfId="664" xr:uid="{00000000-0005-0000-0000-00009C020000}"/>
    <cellStyle name="Плохой 2_Лист1" xfId="665" xr:uid="{00000000-0005-0000-0000-00009D020000}"/>
    <cellStyle name="Плохой 3" xfId="666" xr:uid="{00000000-0005-0000-0000-00009E020000}"/>
    <cellStyle name="Плохой 4" xfId="667" xr:uid="{00000000-0005-0000-0000-00009F020000}"/>
    <cellStyle name="Пояснение 2" xfId="668" xr:uid="{00000000-0005-0000-0000-0000A0020000}"/>
    <cellStyle name="Пояснение 3" xfId="669" xr:uid="{00000000-0005-0000-0000-0000A1020000}"/>
    <cellStyle name="Пояснение 4" xfId="670" xr:uid="{00000000-0005-0000-0000-0000A2020000}"/>
    <cellStyle name="Примечание 10" xfId="671" xr:uid="{00000000-0005-0000-0000-0000A3020000}"/>
    <cellStyle name="Примечание 10 2" xfId="672" xr:uid="{00000000-0005-0000-0000-0000A4020000}"/>
    <cellStyle name="Примечание 10 2 2" xfId="673" xr:uid="{00000000-0005-0000-0000-0000A5020000}"/>
    <cellStyle name="Примечание 10 2 2 2" xfId="674" xr:uid="{00000000-0005-0000-0000-0000A6020000}"/>
    <cellStyle name="Примечание 10 2 3" xfId="675" xr:uid="{00000000-0005-0000-0000-0000A7020000}"/>
    <cellStyle name="Примечание 10 3" xfId="676" xr:uid="{00000000-0005-0000-0000-0000A8020000}"/>
    <cellStyle name="Примечание 10 3 2" xfId="677" xr:uid="{00000000-0005-0000-0000-0000A9020000}"/>
    <cellStyle name="Примечание 10 3 2 2" xfId="678" xr:uid="{00000000-0005-0000-0000-0000AA020000}"/>
    <cellStyle name="Примечание 10 3 3" xfId="679" xr:uid="{00000000-0005-0000-0000-0000AB020000}"/>
    <cellStyle name="Примечание 10 4" xfId="680" xr:uid="{00000000-0005-0000-0000-0000AC020000}"/>
    <cellStyle name="Примечание 10 4 2" xfId="681" xr:uid="{00000000-0005-0000-0000-0000AD020000}"/>
    <cellStyle name="Примечание 10 4 2 2" xfId="682" xr:uid="{00000000-0005-0000-0000-0000AE020000}"/>
    <cellStyle name="Примечание 10 4 3" xfId="683" xr:uid="{00000000-0005-0000-0000-0000AF020000}"/>
    <cellStyle name="Примечание 10 5" xfId="684" xr:uid="{00000000-0005-0000-0000-0000B0020000}"/>
    <cellStyle name="Примечание 10 5 2" xfId="685" xr:uid="{00000000-0005-0000-0000-0000B1020000}"/>
    <cellStyle name="Примечание 10 6" xfId="686" xr:uid="{00000000-0005-0000-0000-0000B2020000}"/>
    <cellStyle name="Примечание 10_Лист1" xfId="687" xr:uid="{00000000-0005-0000-0000-0000B3020000}"/>
    <cellStyle name="Примечание 11" xfId="688" xr:uid="{00000000-0005-0000-0000-0000B4020000}"/>
    <cellStyle name="Примечание 11 2" xfId="689" xr:uid="{00000000-0005-0000-0000-0000B5020000}"/>
    <cellStyle name="Примечание 11 3" xfId="690" xr:uid="{00000000-0005-0000-0000-0000B6020000}"/>
    <cellStyle name="Примечание 11 3 2" xfId="691" xr:uid="{00000000-0005-0000-0000-0000B7020000}"/>
    <cellStyle name="Примечание 12" xfId="692" xr:uid="{00000000-0005-0000-0000-0000B8020000}"/>
    <cellStyle name="Примечание 13" xfId="693" xr:uid="{00000000-0005-0000-0000-0000B9020000}"/>
    <cellStyle name="Примечание 14" xfId="694" xr:uid="{00000000-0005-0000-0000-0000BA020000}"/>
    <cellStyle name="Примечание 15" xfId="695" xr:uid="{00000000-0005-0000-0000-0000BB020000}"/>
    <cellStyle name="Примечание 16" xfId="696" xr:uid="{00000000-0005-0000-0000-0000BC020000}"/>
    <cellStyle name="Примечание 17" xfId="697" xr:uid="{00000000-0005-0000-0000-0000BD020000}"/>
    <cellStyle name="Примечание 18" xfId="698" xr:uid="{00000000-0005-0000-0000-0000BE020000}"/>
    <cellStyle name="Примечание 19" xfId="699" xr:uid="{00000000-0005-0000-0000-0000BF020000}"/>
    <cellStyle name="Примечание 2" xfId="700" xr:uid="{00000000-0005-0000-0000-0000C0020000}"/>
    <cellStyle name="Примечание 2 2" xfId="701" xr:uid="{00000000-0005-0000-0000-0000C1020000}"/>
    <cellStyle name="Примечание 2 2 2" xfId="702" xr:uid="{00000000-0005-0000-0000-0000C2020000}"/>
    <cellStyle name="Примечание 2 2 3" xfId="703" xr:uid="{00000000-0005-0000-0000-0000C3020000}"/>
    <cellStyle name="Примечание 2 2 4" xfId="704" xr:uid="{00000000-0005-0000-0000-0000C4020000}"/>
    <cellStyle name="Примечание 2 2 5" xfId="705" xr:uid="{00000000-0005-0000-0000-0000C5020000}"/>
    <cellStyle name="Примечание 2 2_Лист1" xfId="706" xr:uid="{00000000-0005-0000-0000-0000C6020000}"/>
    <cellStyle name="Примечание 2 3" xfId="707" xr:uid="{00000000-0005-0000-0000-0000C7020000}"/>
    <cellStyle name="Примечание 2 3 2" xfId="708" xr:uid="{00000000-0005-0000-0000-0000C8020000}"/>
    <cellStyle name="Примечание 2 3 3" xfId="709" xr:uid="{00000000-0005-0000-0000-0000C9020000}"/>
    <cellStyle name="Примечание 2 3 4" xfId="710" xr:uid="{00000000-0005-0000-0000-0000CA020000}"/>
    <cellStyle name="Примечание 2 3 5" xfId="711" xr:uid="{00000000-0005-0000-0000-0000CB020000}"/>
    <cellStyle name="Примечание 2 3_Лист1" xfId="712" xr:uid="{00000000-0005-0000-0000-0000CC020000}"/>
    <cellStyle name="Примечание 2 4" xfId="713" xr:uid="{00000000-0005-0000-0000-0000CD020000}"/>
    <cellStyle name="Примечание 2 4 2" xfId="714" xr:uid="{00000000-0005-0000-0000-0000CE020000}"/>
    <cellStyle name="Примечание 2 4 2 2" xfId="715" xr:uid="{00000000-0005-0000-0000-0000CF020000}"/>
    <cellStyle name="Примечание 2 4 3" xfId="716" xr:uid="{00000000-0005-0000-0000-0000D0020000}"/>
    <cellStyle name="Примечание 2 5" xfId="717" xr:uid="{00000000-0005-0000-0000-0000D1020000}"/>
    <cellStyle name="Примечание 2 5 2" xfId="718" xr:uid="{00000000-0005-0000-0000-0000D2020000}"/>
    <cellStyle name="Примечание 2 5 2 2" xfId="719" xr:uid="{00000000-0005-0000-0000-0000D3020000}"/>
    <cellStyle name="Примечание 2 5 3" xfId="720" xr:uid="{00000000-0005-0000-0000-0000D4020000}"/>
    <cellStyle name="Примечание 2 6" xfId="721" xr:uid="{00000000-0005-0000-0000-0000D5020000}"/>
    <cellStyle name="Примечание 2 6 2" xfId="722" xr:uid="{00000000-0005-0000-0000-0000D6020000}"/>
    <cellStyle name="Примечание 2 6 2 2" xfId="723" xr:uid="{00000000-0005-0000-0000-0000D7020000}"/>
    <cellStyle name="Примечание 2 6 3" xfId="724" xr:uid="{00000000-0005-0000-0000-0000D8020000}"/>
    <cellStyle name="Примечание 2 7" xfId="725" xr:uid="{00000000-0005-0000-0000-0000D9020000}"/>
    <cellStyle name="Примечание 2 7 2" xfId="726" xr:uid="{00000000-0005-0000-0000-0000DA020000}"/>
    <cellStyle name="Примечание 2 8" xfId="727" xr:uid="{00000000-0005-0000-0000-0000DB020000}"/>
    <cellStyle name="Примечание 2 9" xfId="728" xr:uid="{00000000-0005-0000-0000-0000DC020000}"/>
    <cellStyle name="Примечание 2_Лист1" xfId="739" xr:uid="{00000000-0005-0000-0000-0000E7020000}"/>
    <cellStyle name="Примечание 20" xfId="729" xr:uid="{00000000-0005-0000-0000-0000DD020000}"/>
    <cellStyle name="Примечание 21" xfId="730" xr:uid="{00000000-0005-0000-0000-0000DE020000}"/>
    <cellStyle name="Примечание 22" xfId="731" xr:uid="{00000000-0005-0000-0000-0000DF020000}"/>
    <cellStyle name="Примечание 23" xfId="732" xr:uid="{00000000-0005-0000-0000-0000E0020000}"/>
    <cellStyle name="Примечание 24" xfId="733" xr:uid="{00000000-0005-0000-0000-0000E1020000}"/>
    <cellStyle name="Примечание 25" xfId="734" xr:uid="{00000000-0005-0000-0000-0000E2020000}"/>
    <cellStyle name="Примечание 26" xfId="735" xr:uid="{00000000-0005-0000-0000-0000E3020000}"/>
    <cellStyle name="Примечание 27" xfId="736" xr:uid="{00000000-0005-0000-0000-0000E4020000}"/>
    <cellStyle name="Примечание 28" xfId="737" xr:uid="{00000000-0005-0000-0000-0000E5020000}"/>
    <cellStyle name="Примечание 29" xfId="738" xr:uid="{00000000-0005-0000-0000-0000E6020000}"/>
    <cellStyle name="Примечание 3" xfId="740" xr:uid="{00000000-0005-0000-0000-0000E8020000}"/>
    <cellStyle name="Примечание 3 2" xfId="741" xr:uid="{00000000-0005-0000-0000-0000E9020000}"/>
    <cellStyle name="Примечание 3 2 2" xfId="742" xr:uid="{00000000-0005-0000-0000-0000EA020000}"/>
    <cellStyle name="Примечание 3 2 2 2" xfId="743" xr:uid="{00000000-0005-0000-0000-0000EB020000}"/>
    <cellStyle name="Примечание 3 2 3" xfId="744" xr:uid="{00000000-0005-0000-0000-0000EC020000}"/>
    <cellStyle name="Примечание 3 3" xfId="745" xr:uid="{00000000-0005-0000-0000-0000ED020000}"/>
    <cellStyle name="Примечание 3 3 2" xfId="746" xr:uid="{00000000-0005-0000-0000-0000EE020000}"/>
    <cellStyle name="Примечание 3 3 2 2" xfId="747" xr:uid="{00000000-0005-0000-0000-0000EF020000}"/>
    <cellStyle name="Примечание 3 3 3" xfId="748" xr:uid="{00000000-0005-0000-0000-0000F0020000}"/>
    <cellStyle name="Примечание 3 4" xfId="749" xr:uid="{00000000-0005-0000-0000-0000F1020000}"/>
    <cellStyle name="Примечание 3 4 2" xfId="750" xr:uid="{00000000-0005-0000-0000-0000F2020000}"/>
    <cellStyle name="Примечание 3 4 2 2" xfId="751" xr:uid="{00000000-0005-0000-0000-0000F3020000}"/>
    <cellStyle name="Примечание 3 4 3" xfId="752" xr:uid="{00000000-0005-0000-0000-0000F4020000}"/>
    <cellStyle name="Примечание 3 5" xfId="753" xr:uid="{00000000-0005-0000-0000-0000F5020000}"/>
    <cellStyle name="Примечание 3 5 2" xfId="754" xr:uid="{00000000-0005-0000-0000-0000F6020000}"/>
    <cellStyle name="Примечание 3 6" xfId="755" xr:uid="{00000000-0005-0000-0000-0000F7020000}"/>
    <cellStyle name="Примечание 3_Лист1" xfId="766" xr:uid="{00000000-0005-0000-0000-000002030000}"/>
    <cellStyle name="Примечание 30" xfId="756" xr:uid="{00000000-0005-0000-0000-0000F8020000}"/>
    <cellStyle name="Примечание 31" xfId="757" xr:uid="{00000000-0005-0000-0000-0000F9020000}"/>
    <cellStyle name="Примечание 32" xfId="758" xr:uid="{00000000-0005-0000-0000-0000FA020000}"/>
    <cellStyle name="Примечание 33" xfId="759" xr:uid="{00000000-0005-0000-0000-0000FB020000}"/>
    <cellStyle name="Примечание 34" xfId="760" xr:uid="{00000000-0005-0000-0000-0000FC020000}"/>
    <cellStyle name="Примечание 35" xfId="761" xr:uid="{00000000-0005-0000-0000-0000FD020000}"/>
    <cellStyle name="Примечание 36" xfId="762" xr:uid="{00000000-0005-0000-0000-0000FE020000}"/>
    <cellStyle name="Примечание 37" xfId="763" xr:uid="{00000000-0005-0000-0000-0000FF020000}"/>
    <cellStyle name="Примечание 38" xfId="764" xr:uid="{00000000-0005-0000-0000-000000030000}"/>
    <cellStyle name="Примечание 39" xfId="765" xr:uid="{00000000-0005-0000-0000-000001030000}"/>
    <cellStyle name="Примечание 4" xfId="767" xr:uid="{00000000-0005-0000-0000-000003030000}"/>
    <cellStyle name="Примечание 4 2" xfId="768" xr:uid="{00000000-0005-0000-0000-000004030000}"/>
    <cellStyle name="Примечание 4 2 2" xfId="769" xr:uid="{00000000-0005-0000-0000-000005030000}"/>
    <cellStyle name="Примечание 4 2 2 2" xfId="770" xr:uid="{00000000-0005-0000-0000-000006030000}"/>
    <cellStyle name="Примечание 4 2 3" xfId="771" xr:uid="{00000000-0005-0000-0000-000007030000}"/>
    <cellStyle name="Примечание 4 3" xfId="772" xr:uid="{00000000-0005-0000-0000-000008030000}"/>
    <cellStyle name="Примечание 4 3 2" xfId="773" xr:uid="{00000000-0005-0000-0000-000009030000}"/>
    <cellStyle name="Примечание 4 3 2 2" xfId="774" xr:uid="{00000000-0005-0000-0000-00000A030000}"/>
    <cellStyle name="Примечание 4 3 3" xfId="775" xr:uid="{00000000-0005-0000-0000-00000B030000}"/>
    <cellStyle name="Примечание 4 4" xfId="776" xr:uid="{00000000-0005-0000-0000-00000C030000}"/>
    <cellStyle name="Примечание 4 4 2" xfId="777" xr:uid="{00000000-0005-0000-0000-00000D030000}"/>
    <cellStyle name="Примечание 4 4 2 2" xfId="778" xr:uid="{00000000-0005-0000-0000-00000E030000}"/>
    <cellStyle name="Примечание 4 4 3" xfId="779" xr:uid="{00000000-0005-0000-0000-00000F030000}"/>
    <cellStyle name="Примечание 4 5" xfId="780" xr:uid="{00000000-0005-0000-0000-000010030000}"/>
    <cellStyle name="Примечание 4 5 2" xfId="781" xr:uid="{00000000-0005-0000-0000-000011030000}"/>
    <cellStyle name="Примечание 4 6" xfId="782" xr:uid="{00000000-0005-0000-0000-000012030000}"/>
    <cellStyle name="Примечание 4_Лист1" xfId="785" xr:uid="{00000000-0005-0000-0000-000015030000}"/>
    <cellStyle name="Примечание 40" xfId="783" xr:uid="{00000000-0005-0000-0000-000013030000}"/>
    <cellStyle name="Примечание 41" xfId="784" xr:uid="{00000000-0005-0000-0000-000014030000}"/>
    <cellStyle name="Примечание 5" xfId="786" xr:uid="{00000000-0005-0000-0000-000016030000}"/>
    <cellStyle name="Примечание 5 2" xfId="787" xr:uid="{00000000-0005-0000-0000-000017030000}"/>
    <cellStyle name="Примечание 5 2 2" xfId="788" xr:uid="{00000000-0005-0000-0000-000018030000}"/>
    <cellStyle name="Примечание 5 2 2 2" xfId="789" xr:uid="{00000000-0005-0000-0000-000019030000}"/>
    <cellStyle name="Примечание 5 2 3" xfId="790" xr:uid="{00000000-0005-0000-0000-00001A030000}"/>
    <cellStyle name="Примечание 5 3" xfId="791" xr:uid="{00000000-0005-0000-0000-00001B030000}"/>
    <cellStyle name="Примечание 5 3 2" xfId="792" xr:uid="{00000000-0005-0000-0000-00001C030000}"/>
    <cellStyle name="Примечание 5 3 2 2" xfId="793" xr:uid="{00000000-0005-0000-0000-00001D030000}"/>
    <cellStyle name="Примечание 5 3 3" xfId="794" xr:uid="{00000000-0005-0000-0000-00001E030000}"/>
    <cellStyle name="Примечание 5 4" xfId="795" xr:uid="{00000000-0005-0000-0000-00001F030000}"/>
    <cellStyle name="Примечание 5 4 2" xfId="796" xr:uid="{00000000-0005-0000-0000-000020030000}"/>
    <cellStyle name="Примечание 5 4 2 2" xfId="797" xr:uid="{00000000-0005-0000-0000-000021030000}"/>
    <cellStyle name="Примечание 5 4 3" xfId="798" xr:uid="{00000000-0005-0000-0000-000022030000}"/>
    <cellStyle name="Примечание 5 5" xfId="799" xr:uid="{00000000-0005-0000-0000-000023030000}"/>
    <cellStyle name="Примечание 5 5 2" xfId="800" xr:uid="{00000000-0005-0000-0000-000024030000}"/>
    <cellStyle name="Примечание 5 6" xfId="801" xr:uid="{00000000-0005-0000-0000-000025030000}"/>
    <cellStyle name="Примечание 5_Лист1" xfId="802" xr:uid="{00000000-0005-0000-0000-000026030000}"/>
    <cellStyle name="Примечание 6" xfId="803" xr:uid="{00000000-0005-0000-0000-000027030000}"/>
    <cellStyle name="Примечание 6 2" xfId="804" xr:uid="{00000000-0005-0000-0000-000028030000}"/>
    <cellStyle name="Примечание 6 2 2" xfId="805" xr:uid="{00000000-0005-0000-0000-000029030000}"/>
    <cellStyle name="Примечание 6 2 2 2" xfId="806" xr:uid="{00000000-0005-0000-0000-00002A030000}"/>
    <cellStyle name="Примечание 6 2 3" xfId="807" xr:uid="{00000000-0005-0000-0000-00002B030000}"/>
    <cellStyle name="Примечание 6 3" xfId="808" xr:uid="{00000000-0005-0000-0000-00002C030000}"/>
    <cellStyle name="Примечание 6 3 2" xfId="809" xr:uid="{00000000-0005-0000-0000-00002D030000}"/>
    <cellStyle name="Примечание 6 3 2 2" xfId="810" xr:uid="{00000000-0005-0000-0000-00002E030000}"/>
    <cellStyle name="Примечание 6 3 3" xfId="811" xr:uid="{00000000-0005-0000-0000-00002F030000}"/>
    <cellStyle name="Примечание 6 4" xfId="812" xr:uid="{00000000-0005-0000-0000-000030030000}"/>
    <cellStyle name="Примечание 6 4 2" xfId="813" xr:uid="{00000000-0005-0000-0000-000031030000}"/>
    <cellStyle name="Примечание 6 4 2 2" xfId="814" xr:uid="{00000000-0005-0000-0000-000032030000}"/>
    <cellStyle name="Примечание 6 4 3" xfId="815" xr:uid="{00000000-0005-0000-0000-000033030000}"/>
    <cellStyle name="Примечание 6 5" xfId="816" xr:uid="{00000000-0005-0000-0000-000034030000}"/>
    <cellStyle name="Примечание 6 5 2" xfId="817" xr:uid="{00000000-0005-0000-0000-000035030000}"/>
    <cellStyle name="Примечание 6 6" xfId="818" xr:uid="{00000000-0005-0000-0000-000036030000}"/>
    <cellStyle name="Примечание 6_Лист1" xfId="819" xr:uid="{00000000-0005-0000-0000-000037030000}"/>
    <cellStyle name="Примечание 7" xfId="820" xr:uid="{00000000-0005-0000-0000-000038030000}"/>
    <cellStyle name="Примечание 7 2" xfId="821" xr:uid="{00000000-0005-0000-0000-000039030000}"/>
    <cellStyle name="Примечание 7 2 2" xfId="822" xr:uid="{00000000-0005-0000-0000-00003A030000}"/>
    <cellStyle name="Примечание 7 2 2 2" xfId="823" xr:uid="{00000000-0005-0000-0000-00003B030000}"/>
    <cellStyle name="Примечание 7 2 3" xfId="824" xr:uid="{00000000-0005-0000-0000-00003C030000}"/>
    <cellStyle name="Примечание 7 3" xfId="825" xr:uid="{00000000-0005-0000-0000-00003D030000}"/>
    <cellStyle name="Примечание 7 3 2" xfId="826" xr:uid="{00000000-0005-0000-0000-00003E030000}"/>
    <cellStyle name="Примечание 7 3 2 2" xfId="827" xr:uid="{00000000-0005-0000-0000-00003F030000}"/>
    <cellStyle name="Примечание 7 3 3" xfId="828" xr:uid="{00000000-0005-0000-0000-000040030000}"/>
    <cellStyle name="Примечание 7 4" xfId="829" xr:uid="{00000000-0005-0000-0000-000041030000}"/>
    <cellStyle name="Примечание 7 4 2" xfId="830" xr:uid="{00000000-0005-0000-0000-000042030000}"/>
    <cellStyle name="Примечание 7 4 2 2" xfId="831" xr:uid="{00000000-0005-0000-0000-000043030000}"/>
    <cellStyle name="Примечание 7 4 3" xfId="832" xr:uid="{00000000-0005-0000-0000-000044030000}"/>
    <cellStyle name="Примечание 7 5" xfId="833" xr:uid="{00000000-0005-0000-0000-000045030000}"/>
    <cellStyle name="Примечание 7 5 2" xfId="834" xr:uid="{00000000-0005-0000-0000-000046030000}"/>
    <cellStyle name="Примечание 7 6" xfId="835" xr:uid="{00000000-0005-0000-0000-000047030000}"/>
    <cellStyle name="Примечание 7_Лист1" xfId="836" xr:uid="{00000000-0005-0000-0000-000048030000}"/>
    <cellStyle name="Примечание 8" xfId="837" xr:uid="{00000000-0005-0000-0000-000049030000}"/>
    <cellStyle name="Примечание 8 2" xfId="838" xr:uid="{00000000-0005-0000-0000-00004A030000}"/>
    <cellStyle name="Примечание 8 2 2" xfId="839" xr:uid="{00000000-0005-0000-0000-00004B030000}"/>
    <cellStyle name="Примечание 8 2 2 2" xfId="840" xr:uid="{00000000-0005-0000-0000-00004C030000}"/>
    <cellStyle name="Примечание 8 2 3" xfId="841" xr:uid="{00000000-0005-0000-0000-00004D030000}"/>
    <cellStyle name="Примечание 8 3" xfId="842" xr:uid="{00000000-0005-0000-0000-00004E030000}"/>
    <cellStyle name="Примечание 8 3 2" xfId="843" xr:uid="{00000000-0005-0000-0000-00004F030000}"/>
    <cellStyle name="Примечание 8 3 2 2" xfId="844" xr:uid="{00000000-0005-0000-0000-000050030000}"/>
    <cellStyle name="Примечание 8 3 3" xfId="845" xr:uid="{00000000-0005-0000-0000-000051030000}"/>
    <cellStyle name="Примечание 8 4" xfId="846" xr:uid="{00000000-0005-0000-0000-000052030000}"/>
    <cellStyle name="Примечание 8 4 2" xfId="847" xr:uid="{00000000-0005-0000-0000-000053030000}"/>
    <cellStyle name="Примечание 8 4 2 2" xfId="848" xr:uid="{00000000-0005-0000-0000-000054030000}"/>
    <cellStyle name="Примечание 8 4 3" xfId="849" xr:uid="{00000000-0005-0000-0000-000055030000}"/>
    <cellStyle name="Примечание 8 5" xfId="850" xr:uid="{00000000-0005-0000-0000-000056030000}"/>
    <cellStyle name="Примечание 8 5 2" xfId="851" xr:uid="{00000000-0005-0000-0000-000057030000}"/>
    <cellStyle name="Примечание 8 6" xfId="852" xr:uid="{00000000-0005-0000-0000-000058030000}"/>
    <cellStyle name="Примечание 8_Лист1" xfId="853" xr:uid="{00000000-0005-0000-0000-000059030000}"/>
    <cellStyle name="Примечание 9" xfId="854" xr:uid="{00000000-0005-0000-0000-00005A030000}"/>
    <cellStyle name="Примечание 9 2" xfId="855" xr:uid="{00000000-0005-0000-0000-00005B030000}"/>
    <cellStyle name="Примечание 9 2 2" xfId="856" xr:uid="{00000000-0005-0000-0000-00005C030000}"/>
    <cellStyle name="Примечание 9 2 2 2" xfId="857" xr:uid="{00000000-0005-0000-0000-00005D030000}"/>
    <cellStyle name="Примечание 9 2 3" xfId="858" xr:uid="{00000000-0005-0000-0000-00005E030000}"/>
    <cellStyle name="Примечание 9 3" xfId="859" xr:uid="{00000000-0005-0000-0000-00005F030000}"/>
    <cellStyle name="Примечание 9 3 2" xfId="860" xr:uid="{00000000-0005-0000-0000-000060030000}"/>
    <cellStyle name="Примечание 9 3 2 2" xfId="861" xr:uid="{00000000-0005-0000-0000-000061030000}"/>
    <cellStyle name="Примечание 9 3 3" xfId="862" xr:uid="{00000000-0005-0000-0000-000062030000}"/>
    <cellStyle name="Примечание 9 4" xfId="863" xr:uid="{00000000-0005-0000-0000-000063030000}"/>
    <cellStyle name="Примечание 9 4 2" xfId="864" xr:uid="{00000000-0005-0000-0000-000064030000}"/>
    <cellStyle name="Примечание 9 4 2 2" xfId="865" xr:uid="{00000000-0005-0000-0000-000065030000}"/>
    <cellStyle name="Примечание 9 4 3" xfId="866" xr:uid="{00000000-0005-0000-0000-000066030000}"/>
    <cellStyle name="Примечание 9 5" xfId="867" xr:uid="{00000000-0005-0000-0000-000067030000}"/>
    <cellStyle name="Примечание 9 5 2" xfId="868" xr:uid="{00000000-0005-0000-0000-000068030000}"/>
    <cellStyle name="Примечание 9 6" xfId="869" xr:uid="{00000000-0005-0000-0000-000069030000}"/>
    <cellStyle name="Примечание 9_Лист1" xfId="870" xr:uid="{00000000-0005-0000-0000-00006A030000}"/>
    <cellStyle name="Связанная ячейка 2" xfId="871" xr:uid="{00000000-0005-0000-0000-00006B030000}"/>
    <cellStyle name="Связанная ячейка 3" xfId="872" xr:uid="{00000000-0005-0000-0000-00006C030000}"/>
    <cellStyle name="Связанная ячейка 4" xfId="873" xr:uid="{00000000-0005-0000-0000-00006D030000}"/>
    <cellStyle name="Текст предупреждения 2" xfId="874" xr:uid="{00000000-0005-0000-0000-00006E030000}"/>
    <cellStyle name="Текст предупреждения 3" xfId="875" xr:uid="{00000000-0005-0000-0000-00006F030000}"/>
    <cellStyle name="Текст предупреждения 4" xfId="876" xr:uid="{00000000-0005-0000-0000-000070030000}"/>
    <cellStyle name="Финансовый 2" xfId="877" xr:uid="{00000000-0005-0000-0000-000071030000}"/>
    <cellStyle name="Финансовый 2 2" xfId="878" xr:uid="{00000000-0005-0000-0000-000072030000}"/>
    <cellStyle name="Финансовый 2 2 2" xfId="879" xr:uid="{00000000-0005-0000-0000-000073030000}"/>
    <cellStyle name="Финансовый 2 3" xfId="880" xr:uid="{00000000-0005-0000-0000-000074030000}"/>
    <cellStyle name="Финансовый 3" xfId="881" xr:uid="{00000000-0005-0000-0000-000075030000}"/>
    <cellStyle name="Финансовый 4" xfId="882" xr:uid="{00000000-0005-0000-0000-000076030000}"/>
    <cellStyle name="Финансовый 4 2" xfId="883" xr:uid="{00000000-0005-0000-0000-000077030000}"/>
    <cellStyle name="Финансовый 4 2 2" xfId="884" xr:uid="{00000000-0005-0000-0000-000078030000}"/>
    <cellStyle name="Финансовый 4 3" xfId="885" xr:uid="{00000000-0005-0000-0000-000079030000}"/>
    <cellStyle name="Хороший 2" xfId="886" xr:uid="{00000000-0005-0000-0000-00007A030000}"/>
    <cellStyle name="Хороший 2 2" xfId="887" xr:uid="{00000000-0005-0000-0000-00007B030000}"/>
    <cellStyle name="Хороший 2 2 2" xfId="888" xr:uid="{00000000-0005-0000-0000-00007C030000}"/>
    <cellStyle name="Хороший 2 3" xfId="889" xr:uid="{00000000-0005-0000-0000-00007D030000}"/>
    <cellStyle name="Хороший 2 3 2" xfId="890" xr:uid="{00000000-0005-0000-0000-00007E030000}"/>
    <cellStyle name="Хороший 2 4" xfId="891" xr:uid="{00000000-0005-0000-0000-00007F030000}"/>
    <cellStyle name="Хороший 2 4 2" xfId="892" xr:uid="{00000000-0005-0000-0000-000080030000}"/>
    <cellStyle name="Хороший 2 5" xfId="893" xr:uid="{00000000-0005-0000-0000-000081030000}"/>
    <cellStyle name="Хороший 2_Лист1" xfId="894" xr:uid="{00000000-0005-0000-0000-000082030000}"/>
    <cellStyle name="Хороший 3" xfId="895" xr:uid="{00000000-0005-0000-0000-000083030000}"/>
    <cellStyle name="Хороший 3 2" xfId="896" xr:uid="{00000000-0005-0000-0000-000084030000}"/>
    <cellStyle name="Хороший 4" xfId="897" xr:uid="{00000000-0005-0000-0000-000085030000}"/>
    <cellStyle name="Хороший 4 2" xfId="898" xr:uid="{00000000-0005-0000-0000-00008603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D9D9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D0D0D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XFD57"/>
  <sheetViews>
    <sheetView tabSelected="1" view="pageBreakPreview" topLeftCell="A7" zoomScale="80" zoomScaleNormal="85" zoomScaleSheetLayoutView="80" workbookViewId="0">
      <selection activeCell="G12" sqref="G12"/>
    </sheetView>
  </sheetViews>
  <sheetFormatPr defaultColWidth="8.7109375" defaultRowHeight="15"/>
  <cols>
    <col min="5" max="5" width="11.42578125" style="15" customWidth="1"/>
    <col min="6" max="6" width="19.28515625" style="15" customWidth="1"/>
    <col min="7" max="7" width="19.85546875" style="15" customWidth="1"/>
    <col min="8" max="8" width="19.7109375" style="15" customWidth="1"/>
    <col min="9" max="9" width="20.140625" style="15" hidden="1" customWidth="1"/>
    <col min="10" max="10" width="13.7109375" bestFit="1" customWidth="1"/>
    <col min="11" max="11" width="14.28515625" style="15" customWidth="1"/>
  </cols>
  <sheetData>
    <row r="1" spans="1:11" ht="45.75" customHeight="1">
      <c r="A1" s="335" t="s">
        <v>133</v>
      </c>
      <c r="B1" s="335"/>
      <c r="C1" s="335"/>
      <c r="D1" s="335"/>
      <c r="E1" s="335"/>
      <c r="F1" s="335"/>
      <c r="G1" s="335"/>
      <c r="H1" s="335"/>
    </row>
    <row r="2" spans="1:11" ht="25.5" customHeight="1">
      <c r="A2" s="336" t="s">
        <v>134</v>
      </c>
      <c r="B2" s="336"/>
      <c r="C2" s="336"/>
      <c r="D2" s="336"/>
      <c r="E2" s="336"/>
      <c r="F2" s="336"/>
      <c r="G2" s="336"/>
      <c r="H2" s="336"/>
    </row>
    <row r="3" spans="1:11" ht="24" customHeight="1">
      <c r="A3" s="337" t="s">
        <v>135</v>
      </c>
      <c r="B3" s="337"/>
      <c r="C3" s="337"/>
      <c r="D3" s="337"/>
      <c r="E3" s="337"/>
      <c r="F3" s="337"/>
      <c r="G3" s="337"/>
      <c r="H3" s="337"/>
    </row>
    <row r="4" spans="1:11" ht="24" customHeight="1">
      <c r="A4" s="123" t="s">
        <v>136</v>
      </c>
      <c r="B4" s="123"/>
      <c r="C4" s="123"/>
      <c r="D4" s="123"/>
      <c r="E4" s="123"/>
      <c r="F4" s="123"/>
      <c r="G4" s="123"/>
      <c r="H4" s="268" t="s">
        <v>137</v>
      </c>
    </row>
    <row r="5" spans="1:11" ht="56.25" customHeight="1">
      <c r="A5" s="338" t="s">
        <v>138</v>
      </c>
      <c r="B5" s="338"/>
      <c r="C5" s="338"/>
      <c r="D5" s="338"/>
      <c r="E5" s="335" t="s">
        <v>139</v>
      </c>
      <c r="F5" s="335"/>
      <c r="G5" s="335"/>
      <c r="H5" s="335"/>
    </row>
    <row r="6" spans="1:11" ht="71.25" customHeight="1">
      <c r="A6" s="338" t="s">
        <v>140</v>
      </c>
      <c r="B6" s="338"/>
      <c r="C6" s="338"/>
      <c r="D6" s="338"/>
      <c r="E6" s="338"/>
      <c r="F6" s="338"/>
      <c r="G6" s="338"/>
      <c r="H6" s="338"/>
    </row>
    <row r="7" spans="1:11" ht="15.75">
      <c r="A7" s="269" t="s">
        <v>141</v>
      </c>
      <c r="B7" s="123"/>
      <c r="C7" s="123"/>
      <c r="D7" s="123"/>
      <c r="E7" s="123"/>
      <c r="F7" s="123"/>
      <c r="G7" s="123"/>
      <c r="H7" s="224"/>
    </row>
    <row r="8" spans="1:11" ht="15.75">
      <c r="A8" s="339" t="s">
        <v>142</v>
      </c>
      <c r="B8" s="339"/>
      <c r="C8" s="339"/>
      <c r="D8" s="339"/>
      <c r="E8" s="339"/>
      <c r="F8" s="339"/>
      <c r="G8" s="339"/>
      <c r="H8" s="339"/>
    </row>
    <row r="9" spans="1:11" ht="15" customHeight="1">
      <c r="A9" s="337" t="s">
        <v>143</v>
      </c>
      <c r="B9" s="337"/>
      <c r="C9" s="337"/>
      <c r="D9" s="337"/>
      <c r="E9" s="337"/>
      <c r="F9" s="337"/>
      <c r="G9" s="337"/>
      <c r="H9" s="337"/>
    </row>
    <row r="10" spans="1:11" ht="15.75">
      <c r="A10" s="270" t="s">
        <v>144</v>
      </c>
      <c r="B10" s="270"/>
      <c r="C10" s="270"/>
      <c r="D10" s="270"/>
      <c r="E10" s="270"/>
      <c r="F10" s="270"/>
      <c r="G10" s="270"/>
    </row>
    <row r="11" spans="1:11" ht="40.35" customHeight="1">
      <c r="A11" s="340" t="s">
        <v>145</v>
      </c>
      <c r="B11" s="340"/>
      <c r="C11" s="340"/>
      <c r="D11" s="340"/>
      <c r="E11" s="340"/>
      <c r="F11" s="271" t="s">
        <v>146</v>
      </c>
      <c r="G11" s="272" t="s">
        <v>147</v>
      </c>
      <c r="H11" s="272" t="s">
        <v>148</v>
      </c>
      <c r="I11" s="273" t="s">
        <v>149</v>
      </c>
    </row>
    <row r="12" spans="1:11" ht="17.45" customHeight="1">
      <c r="A12" s="341" t="s">
        <v>32</v>
      </c>
      <c r="B12" s="341"/>
      <c r="C12" s="341"/>
      <c r="D12" s="341"/>
      <c r="E12" s="341"/>
      <c r="F12" s="274">
        <v>9979.9</v>
      </c>
      <c r="G12" s="275">
        <v>10967.7</v>
      </c>
      <c r="H12" s="275">
        <v>10967.7</v>
      </c>
      <c r="I12" s="276">
        <f>'ОВЗ и на длительное личение 1'!AJ15+'ОВЗ и на длительное личение 1'!AK15+'многодетные '!M7+малоимущие!M7</f>
        <v>-987.82999999999981</v>
      </c>
      <c r="J12" s="347"/>
      <c r="K12" s="348"/>
    </row>
    <row r="13" spans="1:11" ht="17.45" customHeight="1">
      <c r="A13" s="341" t="s">
        <v>33</v>
      </c>
      <c r="B13" s="341"/>
      <c r="C13" s="341"/>
      <c r="D13" s="341"/>
      <c r="E13" s="341"/>
      <c r="F13" s="274">
        <v>24306.3</v>
      </c>
      <c r="G13" s="275">
        <v>26699.599999999999</v>
      </c>
      <c r="H13" s="275">
        <v>26699.599999999999</v>
      </c>
      <c r="I13" s="276">
        <f>'ОВЗ и на длительное личение 1'!AJ16+'ОВЗ и на длительное личение 1'!AK16+'многодетные '!M8+малоимущие!M8</f>
        <v>-2393.2800000000002</v>
      </c>
      <c r="J13" s="347"/>
      <c r="K13" s="348"/>
    </row>
    <row r="14" spans="1:11" ht="17.45" customHeight="1">
      <c r="A14" s="342" t="s">
        <v>34</v>
      </c>
      <c r="B14" s="342"/>
      <c r="C14" s="342"/>
      <c r="D14" s="342"/>
      <c r="E14" s="342"/>
      <c r="F14" s="277">
        <v>24042.5</v>
      </c>
      <c r="G14" s="275">
        <v>26457.599999999999</v>
      </c>
      <c r="H14" s="275">
        <v>26457.599999999999</v>
      </c>
      <c r="I14" s="276">
        <f>'ОВЗ и на длительное личение 1'!AJ17+'ОВЗ и на длительное личение 1'!AK17+'многодетные '!M9+малоимущие!M9</f>
        <v>-2415.0999999999995</v>
      </c>
      <c r="J14" s="347"/>
      <c r="K14" s="348"/>
    </row>
    <row r="15" spans="1:11" ht="17.45" customHeight="1">
      <c r="A15" s="342" t="s">
        <v>35</v>
      </c>
      <c r="B15" s="342"/>
      <c r="C15" s="342"/>
      <c r="D15" s="342"/>
      <c r="E15" s="342"/>
      <c r="F15" s="277">
        <v>23144.400000000001</v>
      </c>
      <c r="G15" s="275">
        <v>24894.799999999999</v>
      </c>
      <c r="H15" s="275">
        <v>24894.799999999999</v>
      </c>
      <c r="I15" s="276">
        <f>'ОВЗ и на длительное личение 1'!AJ18+'ОВЗ и на длительное личение 1'!AK18+'многодетные '!M10+малоимущие!M10</f>
        <v>-1750.4599999999998</v>
      </c>
      <c r="J15" s="347"/>
      <c r="K15" s="348"/>
    </row>
    <row r="16" spans="1:11" ht="17.45" customHeight="1">
      <c r="A16" s="342" t="s">
        <v>36</v>
      </c>
      <c r="B16" s="342"/>
      <c r="C16" s="342"/>
      <c r="D16" s="342"/>
      <c r="E16" s="342"/>
      <c r="F16" s="277">
        <v>11067</v>
      </c>
      <c r="G16" s="275">
        <v>12609.9</v>
      </c>
      <c r="H16" s="275">
        <v>12609.9</v>
      </c>
      <c r="I16" s="276">
        <f>'ОВЗ и на длительное личение 1'!AJ19+'ОВЗ и на длительное личение 1'!AK19+'многодетные '!M11+малоимущие!M11</f>
        <v>-1542.9299999999998</v>
      </c>
      <c r="J16" s="347"/>
      <c r="K16" s="348"/>
    </row>
    <row r="17" spans="1:11" ht="17.45" customHeight="1">
      <c r="A17" s="342" t="s">
        <v>37</v>
      </c>
      <c r="B17" s="342"/>
      <c r="C17" s="342"/>
      <c r="D17" s="342"/>
      <c r="E17" s="342"/>
      <c r="F17" s="277">
        <v>10529.7</v>
      </c>
      <c r="G17" s="275">
        <v>11519.9</v>
      </c>
      <c r="H17" s="275">
        <v>11519.9</v>
      </c>
      <c r="I17" s="276">
        <f>'ОВЗ и на длительное личение 1'!AJ20+'ОВЗ и на длительное личение 1'!AK20+'многодетные '!M12+малоимущие!M12</f>
        <v>-990.09999999999991</v>
      </c>
      <c r="J17" s="347"/>
      <c r="K17" s="348"/>
    </row>
    <row r="18" spans="1:11" ht="17.45" customHeight="1">
      <c r="A18" s="342" t="s">
        <v>38</v>
      </c>
      <c r="B18" s="342"/>
      <c r="C18" s="342"/>
      <c r="D18" s="342"/>
      <c r="E18" s="342"/>
      <c r="F18" s="277">
        <v>50236.1</v>
      </c>
      <c r="G18" s="275">
        <v>54204.2</v>
      </c>
      <c r="H18" s="275">
        <v>54204.2</v>
      </c>
      <c r="I18" s="276">
        <f>'ОВЗ и на длительное личение 1'!AJ21+'ОВЗ и на длительное личение 1'!AK21+'многодетные '!M13+малоимущие!M13</f>
        <v>-3968.0899999999992</v>
      </c>
      <c r="J18" s="347"/>
      <c r="K18" s="348"/>
    </row>
    <row r="19" spans="1:11" ht="17.45" customHeight="1">
      <c r="A19" s="342" t="s">
        <v>39</v>
      </c>
      <c r="B19" s="342"/>
      <c r="C19" s="342"/>
      <c r="D19" s="342"/>
      <c r="E19" s="342"/>
      <c r="F19" s="277">
        <v>29650.7</v>
      </c>
      <c r="G19" s="275">
        <v>33906.800000000003</v>
      </c>
      <c r="H19" s="275">
        <v>33906.800000000003</v>
      </c>
      <c r="I19" s="276">
        <f>'ОВЗ и на длительное личение 1'!AJ22+'ОВЗ и на длительное личение 1'!AK22+'многодетные '!M14+малоимущие!M14</f>
        <v>-4256.0949999999993</v>
      </c>
      <c r="J19" s="347"/>
      <c r="K19" s="348"/>
    </row>
    <row r="20" spans="1:11" ht="17.45" customHeight="1">
      <c r="A20" s="342" t="s">
        <v>40</v>
      </c>
      <c r="B20" s="342"/>
      <c r="C20" s="342"/>
      <c r="D20" s="342"/>
      <c r="E20" s="342"/>
      <c r="F20" s="277">
        <v>17215.5</v>
      </c>
      <c r="G20" s="275">
        <v>19059.7</v>
      </c>
      <c r="H20" s="275">
        <v>19059.7</v>
      </c>
      <c r="I20" s="276">
        <f>'ОВЗ и на длительное личение 1'!AJ23+'ОВЗ и на длительное личение 1'!AK23+'многодетные '!M15+малоимущие!M15</f>
        <v>-1844.2299999999998</v>
      </c>
      <c r="J20" s="347"/>
      <c r="K20" s="348"/>
    </row>
    <row r="21" spans="1:11" ht="17.45" customHeight="1">
      <c r="A21" s="342" t="s">
        <v>41</v>
      </c>
      <c r="B21" s="342"/>
      <c r="C21" s="342"/>
      <c r="D21" s="342"/>
      <c r="E21" s="342"/>
      <c r="F21" s="277">
        <v>19337.2</v>
      </c>
      <c r="G21" s="275">
        <v>20724</v>
      </c>
      <c r="H21" s="275">
        <v>20724</v>
      </c>
      <c r="I21" s="276">
        <f>'ОВЗ и на длительное личение 1'!AJ24+'ОВЗ и на длительное личение 1'!AK24+'многодетные '!M16+малоимущие!M16</f>
        <v>-1386.81</v>
      </c>
      <c r="J21" s="347"/>
      <c r="K21" s="348"/>
    </row>
    <row r="22" spans="1:11" ht="17.45" customHeight="1">
      <c r="A22" s="342" t="s">
        <v>85</v>
      </c>
      <c r="B22" s="342"/>
      <c r="C22" s="342"/>
      <c r="D22" s="342"/>
      <c r="E22" s="342"/>
      <c r="F22" s="277">
        <v>34249.4</v>
      </c>
      <c r="G22" s="275">
        <v>37684.199999999997</v>
      </c>
      <c r="H22" s="275">
        <v>37684.199999999997</v>
      </c>
      <c r="I22" s="276">
        <f>'ОВЗ и на длительное личение 1'!AJ25+'ОВЗ и на длительное личение 1'!AK25+'многодетные '!M17+малоимущие!M17</f>
        <v>-3434.72</v>
      </c>
      <c r="J22" s="347"/>
      <c r="K22" s="348"/>
    </row>
    <row r="23" spans="1:11" ht="17.45" customHeight="1">
      <c r="A23" s="342" t="s">
        <v>86</v>
      </c>
      <c r="B23" s="342"/>
      <c r="C23" s="342"/>
      <c r="D23" s="342"/>
      <c r="E23" s="342"/>
      <c r="F23" s="277">
        <v>7876.3</v>
      </c>
      <c r="G23" s="275">
        <v>8892.7999999999993</v>
      </c>
      <c r="H23" s="275">
        <v>8892.7999999999993</v>
      </c>
      <c r="I23" s="276">
        <f>'ОВЗ и на длительное личение 1'!AJ26+'ОВЗ и на длительное личение 1'!AK26+'многодетные '!M18+малоимущие!M18</f>
        <v>-1016.5849999999998</v>
      </c>
      <c r="J23" s="347"/>
      <c r="K23" s="348"/>
    </row>
    <row r="24" spans="1:11" ht="17.45" customHeight="1">
      <c r="A24" s="342" t="s">
        <v>44</v>
      </c>
      <c r="B24" s="342"/>
      <c r="C24" s="342"/>
      <c r="D24" s="342"/>
      <c r="E24" s="342"/>
      <c r="F24" s="277">
        <v>28799.7</v>
      </c>
      <c r="G24" s="275">
        <v>31612.3</v>
      </c>
      <c r="H24" s="275">
        <v>31612.3</v>
      </c>
      <c r="I24" s="276">
        <f>'ОВЗ и на длительное личение 1'!AJ27+'ОВЗ и на длительное личение 1'!AK27+'многодетные '!M19+малоимущие!M19</f>
        <v>-2812.56</v>
      </c>
      <c r="J24" s="347"/>
      <c r="K24" s="348"/>
    </row>
    <row r="25" spans="1:11" ht="17.45" customHeight="1">
      <c r="A25" s="342" t="s">
        <v>45</v>
      </c>
      <c r="B25" s="342"/>
      <c r="C25" s="342"/>
      <c r="D25" s="342"/>
      <c r="E25" s="342"/>
      <c r="F25" s="277">
        <v>44352.7</v>
      </c>
      <c r="G25" s="275">
        <v>47567.6</v>
      </c>
      <c r="H25" s="275">
        <v>47567.6</v>
      </c>
      <c r="I25" s="276">
        <f>'ОВЗ и на длительное личение 1'!AJ28+'ОВЗ и на длительное личение 1'!AK28+'многодетные '!M20+малоимущие!M20</f>
        <v>-3214.9799999999996</v>
      </c>
      <c r="J25" s="347"/>
      <c r="K25" s="348"/>
    </row>
    <row r="26" spans="1:11" ht="17.45" customHeight="1">
      <c r="A26" s="342" t="s">
        <v>46</v>
      </c>
      <c r="B26" s="342"/>
      <c r="C26" s="342"/>
      <c r="D26" s="342"/>
      <c r="E26" s="342"/>
      <c r="F26" s="277">
        <v>24131.8</v>
      </c>
      <c r="G26" s="275">
        <v>26472.5</v>
      </c>
      <c r="H26" s="275">
        <v>26472.5</v>
      </c>
      <c r="I26" s="276">
        <f>'ОВЗ и на длительное личение 1'!AJ29+'ОВЗ и на длительное личение 1'!AK29+'многодетные '!M21+малоимущие!M21</f>
        <v>-2340.7299999999996</v>
      </c>
      <c r="J26" s="347"/>
      <c r="K26" s="348"/>
    </row>
    <row r="27" spans="1:11" ht="17.45" customHeight="1">
      <c r="A27" s="342" t="s">
        <v>47</v>
      </c>
      <c r="B27" s="342"/>
      <c r="C27" s="342"/>
      <c r="D27" s="342"/>
      <c r="E27" s="342"/>
      <c r="F27" s="277">
        <v>10173.4</v>
      </c>
      <c r="G27" s="275">
        <v>11181.9</v>
      </c>
      <c r="H27" s="275">
        <v>11181.9</v>
      </c>
      <c r="I27" s="276">
        <f>'ОВЗ и на длительное личение 1'!AJ30+'ОВЗ и на длительное личение 1'!AK30+'многодетные '!M22+малоимущие!M22</f>
        <v>-1008.5799999999998</v>
      </c>
      <c r="J27" s="347"/>
      <c r="K27" s="348"/>
    </row>
    <row r="28" spans="1:11" ht="17.45" customHeight="1">
      <c r="A28" s="342" t="s">
        <v>48</v>
      </c>
      <c r="B28" s="342"/>
      <c r="C28" s="342"/>
      <c r="D28" s="342"/>
      <c r="E28" s="342"/>
      <c r="F28" s="277">
        <v>24780.6</v>
      </c>
      <c r="G28" s="275">
        <v>27193.1</v>
      </c>
      <c r="H28" s="275">
        <v>27193.1</v>
      </c>
      <c r="I28" s="276">
        <f>'ОВЗ и на длительное личение 1'!AJ31+'ОВЗ и на длительное личение 1'!AK31+'многодетные '!M23+малоимущие!M23</f>
        <v>-2412.41</v>
      </c>
      <c r="J28" s="347"/>
      <c r="K28" s="348"/>
    </row>
    <row r="29" spans="1:11" ht="17.45" customHeight="1">
      <c r="A29" s="342" t="s">
        <v>49</v>
      </c>
      <c r="B29" s="342"/>
      <c r="C29" s="342"/>
      <c r="D29" s="342"/>
      <c r="E29" s="342"/>
      <c r="F29" s="277">
        <v>48870.6</v>
      </c>
      <c r="G29" s="275">
        <v>52296.4</v>
      </c>
      <c r="H29" s="275">
        <v>52296.4</v>
      </c>
      <c r="I29" s="276">
        <f>'ОВЗ и на длительное личение 1'!AJ32+'ОВЗ и на длительное личение 1'!AK32+'многодетные '!M24+малоимущие!M24</f>
        <v>-3425.83</v>
      </c>
      <c r="J29" s="347"/>
      <c r="K29" s="348"/>
    </row>
    <row r="30" spans="1:11" ht="17.45" customHeight="1">
      <c r="A30" s="342" t="s">
        <v>50</v>
      </c>
      <c r="B30" s="342"/>
      <c r="C30" s="342"/>
      <c r="D30" s="342"/>
      <c r="E30" s="342"/>
      <c r="F30" s="277">
        <v>116638.39999999999</v>
      </c>
      <c r="G30" s="275">
        <v>128026.2</v>
      </c>
      <c r="H30" s="275">
        <v>128026.2</v>
      </c>
      <c r="I30" s="276">
        <f>'ОВЗ и на длительное личение 1'!AJ33+'ОВЗ и на длительное личение 1'!AK33+'многодетные '!M25+малоимущие!M25</f>
        <v>-11387.689999999999</v>
      </c>
      <c r="J30" s="347"/>
      <c r="K30" s="348"/>
    </row>
    <row r="31" spans="1:11" ht="17.45" customHeight="1">
      <c r="A31" s="342" t="s">
        <v>51</v>
      </c>
      <c r="B31" s="342"/>
      <c r="C31" s="342"/>
      <c r="D31" s="342"/>
      <c r="E31" s="342"/>
      <c r="F31" s="277">
        <v>53265.1</v>
      </c>
      <c r="G31" s="275">
        <v>56987.7</v>
      </c>
      <c r="H31" s="275">
        <v>56987.7</v>
      </c>
      <c r="I31" s="276">
        <f>'ОВЗ и на длительное личение 1'!AJ34+'ОВЗ и на длительное личение 1'!AK34+'многодетные '!M26+малоимущие!M26</f>
        <v>-3722.599999999999</v>
      </c>
      <c r="J31" s="347"/>
      <c r="K31" s="348"/>
    </row>
    <row r="32" spans="1:11" ht="17.45" customHeight="1">
      <c r="A32" s="342" t="s">
        <v>52</v>
      </c>
      <c r="B32" s="342"/>
      <c r="C32" s="342"/>
      <c r="D32" s="342"/>
      <c r="E32" s="342"/>
      <c r="F32" s="277">
        <v>3972.1</v>
      </c>
      <c r="G32" s="275">
        <v>4348.7</v>
      </c>
      <c r="H32" s="275">
        <v>4348.7</v>
      </c>
      <c r="I32" s="276">
        <f>'ОВЗ и на длительное личение 1'!AJ35+'ОВЗ и на длительное личение 1'!AK35+'многодетные '!M27+малоимущие!M27</f>
        <v>-376.53999999999996</v>
      </c>
      <c r="J32" s="347"/>
      <c r="K32" s="348"/>
    </row>
    <row r="33" spans="1:12" ht="17.45" customHeight="1">
      <c r="A33" s="342" t="s">
        <v>53</v>
      </c>
      <c r="B33" s="342"/>
      <c r="C33" s="342"/>
      <c r="D33" s="342"/>
      <c r="E33" s="342"/>
      <c r="F33" s="277">
        <v>33304.300000000003</v>
      </c>
      <c r="G33" s="275">
        <v>36367.4</v>
      </c>
      <c r="H33" s="275">
        <v>36367.4</v>
      </c>
      <c r="I33" s="276">
        <f>'ОВЗ и на длительное личение 1'!AJ36+'ОВЗ и на длительное личение 1'!AK36+'многодетные '!M28+малоимущие!M28</f>
        <v>-3063.0999999999995</v>
      </c>
      <c r="J33" s="347"/>
      <c r="K33" s="348"/>
    </row>
    <row r="34" spans="1:12" ht="17.45" customHeight="1">
      <c r="A34" s="342" t="s">
        <v>54</v>
      </c>
      <c r="B34" s="342"/>
      <c r="C34" s="342"/>
      <c r="D34" s="342"/>
      <c r="E34" s="342"/>
      <c r="F34" s="277">
        <v>23880.5</v>
      </c>
      <c r="G34" s="275">
        <v>26120.5</v>
      </c>
      <c r="H34" s="275">
        <v>26120.5</v>
      </c>
      <c r="I34" s="276">
        <f>'ОВЗ и на длительное личение 1'!AJ37+'ОВЗ и на длительное личение 1'!AK37+'многодетные '!M29+малоимущие!M29</f>
        <v>-2239.9499999999998</v>
      </c>
      <c r="J34" s="347"/>
      <c r="K34" s="348"/>
    </row>
    <row r="35" spans="1:12" ht="17.45" customHeight="1">
      <c r="A35" s="342" t="s">
        <v>87</v>
      </c>
      <c r="B35" s="342"/>
      <c r="C35" s="342"/>
      <c r="D35" s="342"/>
      <c r="E35" s="342"/>
      <c r="F35" s="277">
        <v>48109.599999999999</v>
      </c>
      <c r="G35" s="275">
        <v>52833.599999999999</v>
      </c>
      <c r="H35" s="275">
        <v>52833.599999999999</v>
      </c>
      <c r="I35" s="276">
        <f>'ОВЗ и на длительное личение 1'!AJ38+'ОВЗ и на длительное личение 1'!AK38+'многодетные '!M30+малоимущие!M30</f>
        <v>-4724.05</v>
      </c>
      <c r="J35" s="347"/>
      <c r="K35" s="348"/>
    </row>
    <row r="36" spans="1:12" ht="17.45" customHeight="1">
      <c r="A36" s="342" t="s">
        <v>56</v>
      </c>
      <c r="B36" s="342"/>
      <c r="C36" s="342"/>
      <c r="D36" s="342"/>
      <c r="E36" s="342"/>
      <c r="F36" s="277">
        <v>9690.1</v>
      </c>
      <c r="G36" s="275">
        <v>10609.9</v>
      </c>
      <c r="H36" s="275">
        <v>10609.9</v>
      </c>
      <c r="I36" s="276">
        <f>'ОВЗ и на длительное личение 1'!AJ39+'ОВЗ и на длительное личение 1'!AK39+'многодетные '!M31+малоимущие!M31</f>
        <v>-919.81999999999971</v>
      </c>
      <c r="J36" s="347"/>
      <c r="K36" s="348"/>
    </row>
    <row r="37" spans="1:12" ht="17.45" customHeight="1">
      <c r="A37" s="342" t="s">
        <v>88</v>
      </c>
      <c r="B37" s="342"/>
      <c r="C37" s="342"/>
      <c r="D37" s="342"/>
      <c r="E37" s="342"/>
      <c r="F37" s="277">
        <v>8985.4</v>
      </c>
      <c r="G37" s="275">
        <v>9913.9</v>
      </c>
      <c r="H37" s="275">
        <v>9913.9</v>
      </c>
      <c r="I37" s="276">
        <f>'ОВЗ и на длительное личение 1'!AJ40+'ОВЗ и на длительное личение 1'!AK40+'многодетные '!M32+малоимущие!M32</f>
        <v>-928.37999999999988</v>
      </c>
      <c r="J37" s="347"/>
      <c r="K37" s="348"/>
    </row>
    <row r="38" spans="1:12" ht="17.45" customHeight="1">
      <c r="A38" s="342" t="s">
        <v>89</v>
      </c>
      <c r="B38" s="342"/>
      <c r="C38" s="342"/>
      <c r="D38" s="342"/>
      <c r="E38" s="342"/>
      <c r="F38" s="277">
        <v>13066</v>
      </c>
      <c r="G38" s="275">
        <v>14378.2</v>
      </c>
      <c r="H38" s="275">
        <v>14378.2</v>
      </c>
      <c r="I38" s="276">
        <f>'ОВЗ и на длительное личение 1'!AJ41+'ОВЗ и на длительное личение 1'!AK41+'многодетные '!M33+малоимущие!M33</f>
        <v>-1312.2599999999998</v>
      </c>
      <c r="J38" s="347"/>
      <c r="K38" s="348"/>
    </row>
    <row r="39" spans="1:12" ht="17.45" customHeight="1">
      <c r="A39" s="342" t="s">
        <v>59</v>
      </c>
      <c r="B39" s="342"/>
      <c r="C39" s="342"/>
      <c r="D39" s="342"/>
      <c r="E39" s="342"/>
      <c r="F39" s="277">
        <v>42312.800000000003</v>
      </c>
      <c r="G39" s="275">
        <v>47916.5</v>
      </c>
      <c r="H39" s="275">
        <v>47916.5</v>
      </c>
      <c r="I39" s="276">
        <f>'ОВЗ и на длительное личение 1'!AJ42+'ОВЗ и на длительное личение 1'!AK42+'многодетные '!M34+малоимущие!M34</f>
        <v>-5603.6900000000005</v>
      </c>
      <c r="J39" s="347"/>
      <c r="K39" s="348"/>
    </row>
    <row r="40" spans="1:12" ht="17.45" customHeight="1">
      <c r="A40" s="342" t="s">
        <v>90</v>
      </c>
      <c r="B40" s="342"/>
      <c r="C40" s="342"/>
      <c r="D40" s="342"/>
      <c r="E40" s="342"/>
      <c r="F40" s="277">
        <v>12251.7</v>
      </c>
      <c r="G40" s="275">
        <v>13469.9</v>
      </c>
      <c r="H40" s="275">
        <v>13469.9</v>
      </c>
      <c r="I40" s="276">
        <f>'ОВЗ и на длительное личение 1'!AJ43+'ОВЗ и на длительное личение 1'!AK43+'многодетные '!M35+малоимущие!M35</f>
        <v>-1218.1599999999999</v>
      </c>
      <c r="J40" s="347"/>
      <c r="K40" s="348"/>
    </row>
    <row r="41" spans="1:12" ht="17.45" customHeight="1">
      <c r="A41" s="341" t="s">
        <v>61</v>
      </c>
      <c r="B41" s="341"/>
      <c r="C41" s="341"/>
      <c r="D41" s="341"/>
      <c r="E41" s="341"/>
      <c r="F41" s="274">
        <v>11301.8</v>
      </c>
      <c r="G41" s="275">
        <v>12411.7</v>
      </c>
      <c r="H41" s="275">
        <v>12411.7</v>
      </c>
      <c r="I41" s="276">
        <f>'ОВЗ и на длительное личение 1'!AJ44+'ОВЗ и на длительное личение 1'!AK44+'многодетные '!M36+малоимущие!M36</f>
        <v>-1109.9299999999998</v>
      </c>
      <c r="J41" s="347"/>
      <c r="K41" s="348"/>
    </row>
    <row r="42" spans="1:12" ht="17.45" customHeight="1">
      <c r="A42" s="342" t="s">
        <v>91</v>
      </c>
      <c r="B42" s="342"/>
      <c r="C42" s="342"/>
      <c r="D42" s="342"/>
      <c r="E42" s="342"/>
      <c r="F42" s="277">
        <v>79218.3</v>
      </c>
      <c r="G42" s="275">
        <v>86732.5</v>
      </c>
      <c r="H42" s="275">
        <v>86732.5</v>
      </c>
      <c r="I42" s="276">
        <f>'ОВЗ и на длительное личение 1'!AJ45+'ОВЗ и на длительное личение 1'!AK45+'многодетные '!M37+малоимущие!M37</f>
        <v>-7514.21</v>
      </c>
      <c r="J42" s="347"/>
      <c r="K42" s="348"/>
    </row>
    <row r="43" spans="1:12" ht="17.45" customHeight="1">
      <c r="A43" s="342" t="s">
        <v>150</v>
      </c>
      <c r="B43" s="342"/>
      <c r="C43" s="342"/>
      <c r="D43" s="342"/>
      <c r="E43" s="342"/>
      <c r="F43" s="277">
        <v>62531.4</v>
      </c>
      <c r="G43" s="275">
        <v>67054.399999999994</v>
      </c>
      <c r="H43" s="275">
        <v>67054.399999999994</v>
      </c>
      <c r="I43" s="276">
        <f>'ОВЗ и на длительное личение 1'!AJ46+'ОВЗ и на длительное личение 1'!AK46+'многодетные '!M38+малоимущие!M38</f>
        <v>-4523.09</v>
      </c>
      <c r="J43" s="347"/>
      <c r="K43" s="348"/>
    </row>
    <row r="44" spans="1:12" ht="17.45" customHeight="1">
      <c r="A44" s="342" t="s">
        <v>93</v>
      </c>
      <c r="B44" s="342"/>
      <c r="C44" s="342"/>
      <c r="D44" s="342"/>
      <c r="E44" s="342"/>
      <c r="F44" s="277">
        <v>19815.900000000001</v>
      </c>
      <c r="G44" s="275">
        <v>21754.9</v>
      </c>
      <c r="H44" s="275">
        <v>21754.9</v>
      </c>
      <c r="I44" s="276">
        <f>'ОВЗ и на длительное личение 1'!AJ47+'ОВЗ и на длительное личение 1'!AK47+'многодетные '!M39+малоимущие!M39</f>
        <v>-1939.0549999999998</v>
      </c>
      <c r="J44" s="347"/>
      <c r="K44" s="348"/>
    </row>
    <row r="45" spans="1:12" ht="17.45" customHeight="1">
      <c r="A45" s="342" t="s">
        <v>94</v>
      </c>
      <c r="B45" s="342"/>
      <c r="C45" s="342"/>
      <c r="D45" s="342"/>
      <c r="E45" s="342"/>
      <c r="F45" s="277">
        <v>10671.8</v>
      </c>
      <c r="G45" s="275">
        <v>11851</v>
      </c>
      <c r="H45" s="275">
        <v>11851</v>
      </c>
      <c r="I45" s="276">
        <f>'ОВЗ и на длительное личение 1'!AJ48+'ОВЗ и на длительное личение 1'!AK48+'многодетные '!M40+малоимущие!M40</f>
        <v>-1179.2099999999998</v>
      </c>
      <c r="J45" s="347"/>
      <c r="K45" s="348"/>
    </row>
    <row r="46" spans="1:12" ht="17.45" customHeight="1">
      <c r="A46" s="342" t="s">
        <v>95</v>
      </c>
      <c r="B46" s="342"/>
      <c r="C46" s="342"/>
      <c r="D46" s="342"/>
      <c r="E46" s="342"/>
      <c r="F46" s="277">
        <v>1175630.1000000001</v>
      </c>
      <c r="G46" s="275">
        <v>1319325</v>
      </c>
      <c r="H46" s="275">
        <v>1296457</v>
      </c>
      <c r="I46" s="276">
        <f>'ОВЗ и на длительное личение 1'!AJ49+'ОВЗ и на длительное личение 1'!AK49+'многодетные '!M41+малоимущие!M41</f>
        <v>-162745.625</v>
      </c>
      <c r="J46" s="347"/>
      <c r="K46" s="348"/>
    </row>
    <row r="47" spans="1:12" ht="17.45" customHeight="1">
      <c r="A47" s="343" t="s">
        <v>67</v>
      </c>
      <c r="B47" s="343"/>
      <c r="C47" s="343"/>
      <c r="D47" s="343"/>
      <c r="E47" s="343"/>
      <c r="F47" s="278">
        <v>2167389.1</v>
      </c>
      <c r="G47" s="278">
        <v>2404047</v>
      </c>
      <c r="H47" s="279">
        <v>2381179</v>
      </c>
      <c r="I47" s="280">
        <f>SUM(I12:I46)</f>
        <v>-255708.68</v>
      </c>
      <c r="J47" s="347"/>
      <c r="K47" s="348"/>
      <c r="L47" s="183"/>
    </row>
    <row r="48" spans="1:12" ht="15.75">
      <c r="A48" s="281"/>
      <c r="B48" s="281"/>
      <c r="C48" s="281"/>
      <c r="D48" s="281"/>
      <c r="E48" s="281"/>
      <c r="F48" s="281"/>
      <c r="G48" s="281"/>
      <c r="H48" s="282"/>
      <c r="I48" s="282"/>
      <c r="K48" s="183"/>
      <c r="L48" s="183"/>
    </row>
    <row r="49" spans="1:13 16384:16384" s="183" customFormat="1" ht="15.75">
      <c r="A49" s="283"/>
      <c r="B49" s="283"/>
      <c r="C49" s="283"/>
      <c r="D49" s="283"/>
      <c r="E49" s="283"/>
      <c r="F49" s="283"/>
      <c r="G49" s="283"/>
      <c r="H49" s="284"/>
      <c r="I49" s="282"/>
      <c r="M49" s="15"/>
      <c r="XFD49" s="15"/>
    </row>
    <row r="50" spans="1:13 16384:16384" s="183" customFormat="1" ht="15.75">
      <c r="A50" s="283"/>
      <c r="B50" s="283"/>
      <c r="C50" s="283"/>
      <c r="D50" s="283"/>
      <c r="E50" s="283"/>
      <c r="F50" s="283"/>
      <c r="G50" s="283"/>
      <c r="H50" s="282"/>
      <c r="I50" s="282"/>
      <c r="M50" s="15"/>
      <c r="XFD50" s="15"/>
    </row>
    <row r="51" spans="1:13 16384:16384" s="183" customFormat="1">
      <c r="A51" s="285"/>
      <c r="B51" s="285"/>
      <c r="C51" s="285"/>
      <c r="D51" s="285"/>
      <c r="E51" s="285"/>
      <c r="F51" s="285"/>
      <c r="G51" s="285"/>
      <c r="H51" s="285"/>
      <c r="M51" s="15"/>
      <c r="XFD51" s="15"/>
    </row>
    <row r="52" spans="1:13 16384:16384">
      <c r="A52" s="344"/>
      <c r="B52" s="344"/>
      <c r="C52" s="344"/>
      <c r="D52" s="344"/>
      <c r="E52" s="286"/>
      <c r="F52" s="286"/>
      <c r="G52" s="286"/>
      <c r="H52" s="287"/>
    </row>
    <row r="53" spans="1:13 16384:16384" ht="13.15" customHeight="1">
      <c r="A53" s="345" t="s">
        <v>151</v>
      </c>
      <c r="B53" s="345"/>
      <c r="C53" s="345"/>
      <c r="D53" s="288"/>
      <c r="E53" s="289"/>
      <c r="F53" s="289"/>
      <c r="G53" s="289"/>
      <c r="H53" s="289"/>
      <c r="I53" s="289"/>
    </row>
    <row r="54" spans="1:13 16384:16384">
      <c r="A54" s="345"/>
      <c r="B54" s="345"/>
      <c r="C54" s="345"/>
      <c r="D54" s="288"/>
      <c r="E54" s="289"/>
      <c r="F54" s="289"/>
      <c r="G54" s="289"/>
      <c r="H54" s="289"/>
      <c r="I54" s="289"/>
    </row>
    <row r="55" spans="1:13 16384:16384">
      <c r="A55" s="345"/>
      <c r="B55" s="345"/>
      <c r="C55" s="345"/>
      <c r="D55" s="288"/>
      <c r="E55" s="290"/>
      <c r="F55" s="291"/>
      <c r="G55" s="291"/>
      <c r="H55" s="292" t="s">
        <v>152</v>
      </c>
      <c r="I55" s="293"/>
    </row>
    <row r="56" spans="1:13 16384:16384">
      <c r="A56" s="345"/>
      <c r="B56" s="345"/>
      <c r="C56" s="345"/>
      <c r="D56" s="288"/>
      <c r="E56" s="290"/>
      <c r="F56" s="346" t="s">
        <v>153</v>
      </c>
      <c r="G56" s="346"/>
      <c r="H56" s="294" t="s">
        <v>154</v>
      </c>
      <c r="I56" s="294"/>
    </row>
    <row r="57" spans="1:13 16384:16384">
      <c r="H57" s="183"/>
    </row>
  </sheetData>
  <mergeCells count="48">
    <mergeCell ref="A52:D52"/>
    <mergeCell ref="A53:C56"/>
    <mergeCell ref="F56:G56"/>
    <mergeCell ref="A43:E43"/>
    <mergeCell ref="A44:E44"/>
    <mergeCell ref="A45:E45"/>
    <mergeCell ref="A46:E46"/>
    <mergeCell ref="A47:E47"/>
    <mergeCell ref="A38:E38"/>
    <mergeCell ref="A39:E39"/>
    <mergeCell ref="A40:E40"/>
    <mergeCell ref="A41:E41"/>
    <mergeCell ref="A42:E42"/>
    <mergeCell ref="A33:E33"/>
    <mergeCell ref="A34:E34"/>
    <mergeCell ref="A35:E35"/>
    <mergeCell ref="A36:E36"/>
    <mergeCell ref="A37:E37"/>
    <mergeCell ref="A28:E28"/>
    <mergeCell ref="A29:E29"/>
    <mergeCell ref="A30:E30"/>
    <mergeCell ref="A31:E31"/>
    <mergeCell ref="A32:E32"/>
    <mergeCell ref="A23:E23"/>
    <mergeCell ref="A24:E24"/>
    <mergeCell ref="A25:E25"/>
    <mergeCell ref="A26:E26"/>
    <mergeCell ref="A27:E27"/>
    <mergeCell ref="A18:E18"/>
    <mergeCell ref="A19:E19"/>
    <mergeCell ref="A20:E20"/>
    <mergeCell ref="A21:E21"/>
    <mergeCell ref="A22:E22"/>
    <mergeCell ref="A13:E13"/>
    <mergeCell ref="A14:E14"/>
    <mergeCell ref="A15:E15"/>
    <mergeCell ref="A16:E16"/>
    <mergeCell ref="A17:E17"/>
    <mergeCell ref="A6:H6"/>
    <mergeCell ref="A8:H8"/>
    <mergeCell ref="A9:H9"/>
    <mergeCell ref="A11:E11"/>
    <mergeCell ref="A12:E12"/>
    <mergeCell ref="A1:H1"/>
    <mergeCell ref="A2:H2"/>
    <mergeCell ref="A3:H3"/>
    <mergeCell ref="A5:D5"/>
    <mergeCell ref="E5:H5"/>
  </mergeCells>
  <pageMargins left="0.70833333333333304" right="0.70833333333333304" top="0.74791666666666701" bottom="0.74791666666666701" header="0.511811023622047" footer="0.511811023622047"/>
  <pageSetup paperSize="9" scale="68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N52"/>
  <sheetViews>
    <sheetView view="pageBreakPreview" topLeftCell="M37" zoomScale="60" zoomScaleNormal="85" workbookViewId="0">
      <selection activeCell="AL49" sqref="AL49"/>
    </sheetView>
  </sheetViews>
  <sheetFormatPr defaultColWidth="8.7109375" defaultRowHeight="15"/>
  <cols>
    <col min="2" max="2" width="21.28515625" style="15" customWidth="1"/>
    <col min="4" max="31" width="9.140625" style="15" customWidth="1"/>
    <col min="32" max="32" width="12.28515625" style="15" customWidth="1"/>
    <col min="33" max="33" width="12.7109375" style="15" customWidth="1"/>
    <col min="34" max="34" width="11.85546875" style="15" customWidth="1"/>
    <col min="35" max="37" width="13" style="15" customWidth="1"/>
    <col min="38" max="38" width="15.140625" style="15" customWidth="1"/>
    <col min="39" max="39" width="15.85546875" customWidth="1"/>
    <col min="42" max="42" width="13.28515625" style="15" customWidth="1"/>
    <col min="44" max="44" width="9.85546875" customWidth="1"/>
    <col min="45" max="45" width="10.140625" customWidth="1"/>
    <col min="51" max="51" width="13.5703125" style="15" customWidth="1"/>
    <col min="52" max="52" width="9.7109375" customWidth="1"/>
    <col min="53" max="53" width="11.42578125" style="15" customWidth="1"/>
    <col min="54" max="54" width="10.5703125" customWidth="1"/>
    <col min="56" max="56" width="10.140625" customWidth="1"/>
    <col min="57" max="57" width="12.28515625" style="15" customWidth="1"/>
    <col min="58" max="58" width="10.42578125" customWidth="1"/>
    <col min="59" max="59" width="10.5703125" customWidth="1"/>
    <col min="60" max="60" width="12.5703125" style="15" customWidth="1"/>
    <col min="61" max="61" width="11.28515625" style="15" customWidth="1"/>
    <col min="62" max="62" width="12.140625" style="15" customWidth="1"/>
    <col min="63" max="63" width="12.42578125" style="15" customWidth="1"/>
    <col min="64" max="64" width="10.85546875" customWidth="1"/>
    <col min="65" max="65" width="10.140625" customWidth="1"/>
    <col min="66" max="66" width="11.5703125" style="15" customWidth="1"/>
  </cols>
  <sheetData>
    <row r="1" spans="1:66" ht="15.75">
      <c r="A1" s="16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 t="s">
        <v>0</v>
      </c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8.25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  <c r="U2" s="14"/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</row>
    <row r="3" spans="1:66" ht="42.75" hidden="1" customHeight="1">
      <c r="A3" s="18"/>
      <c r="B3" s="19"/>
      <c r="C3" s="17"/>
      <c r="D3" s="20">
        <f t="shared" ref="D3:L3" si="0">D13/D12</f>
        <v>118.7</v>
      </c>
      <c r="E3" s="21">
        <f t="shared" si="0"/>
        <v>216.1</v>
      </c>
      <c r="F3" s="21">
        <f t="shared" si="0"/>
        <v>216.1</v>
      </c>
      <c r="G3" s="22">
        <f t="shared" si="0"/>
        <v>168</v>
      </c>
      <c r="H3" s="21">
        <f t="shared" si="0"/>
        <v>304.60000000000002</v>
      </c>
      <c r="I3" s="21">
        <f t="shared" si="0"/>
        <v>304.59999999999997</v>
      </c>
      <c r="J3" s="21">
        <f t="shared" si="0"/>
        <v>191.5</v>
      </c>
      <c r="K3" s="21">
        <f t="shared" si="0"/>
        <v>191.5</v>
      </c>
      <c r="L3" s="21">
        <f t="shared" si="0"/>
        <v>347.1</v>
      </c>
      <c r="M3" s="23"/>
      <c r="N3" s="24">
        <f>N13/N12</f>
        <v>304.60000000000002</v>
      </c>
      <c r="O3" s="24">
        <f>O13/O12</f>
        <v>304.59999999999997</v>
      </c>
      <c r="P3" s="25"/>
      <c r="Q3" s="20"/>
      <c r="R3" s="21">
        <f>R13/R12</f>
        <v>347.1</v>
      </c>
      <c r="S3" s="26"/>
      <c r="T3" s="27"/>
      <c r="U3" s="21">
        <f>U13/U12</f>
        <v>395.3</v>
      </c>
      <c r="V3" s="26"/>
      <c r="W3" s="27"/>
      <c r="X3" s="21">
        <f t="shared" ref="X3:AE3" si="1">X13/X12</f>
        <v>347.1</v>
      </c>
      <c r="Y3" s="21">
        <f t="shared" si="1"/>
        <v>217.2</v>
      </c>
      <c r="Z3" s="21">
        <f t="shared" si="1"/>
        <v>217.2</v>
      </c>
      <c r="AA3" s="22">
        <f t="shared" si="1"/>
        <v>395.3</v>
      </c>
      <c r="AB3" s="28">
        <f t="shared" si="1"/>
        <v>340.97</v>
      </c>
      <c r="AC3" s="28">
        <f t="shared" si="1"/>
        <v>417.07</v>
      </c>
      <c r="AD3" s="28">
        <f t="shared" si="1"/>
        <v>427.8</v>
      </c>
      <c r="AE3" s="28">
        <f t="shared" si="1"/>
        <v>503.9</v>
      </c>
      <c r="AF3" s="19"/>
      <c r="AG3" s="19"/>
      <c r="AH3" s="19"/>
      <c r="AI3" s="19"/>
      <c r="AJ3" s="17"/>
      <c r="AK3" s="17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</row>
    <row r="4" spans="1:66" ht="23.25" customHeight="1">
      <c r="A4" s="13" t="s">
        <v>2</v>
      </c>
      <c r="B4" s="12" t="s">
        <v>3</v>
      </c>
      <c r="C4" s="11" t="s">
        <v>4</v>
      </c>
      <c r="D4" s="10" t="s">
        <v>5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9" t="s">
        <v>6</v>
      </c>
      <c r="AG4" s="9"/>
      <c r="AH4" s="9"/>
      <c r="AI4" s="9"/>
      <c r="AJ4" s="8" t="s">
        <v>155</v>
      </c>
      <c r="AK4" s="8"/>
      <c r="AL4" s="7" t="s">
        <v>7</v>
      </c>
      <c r="AM4" s="10" t="s">
        <v>5</v>
      </c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</row>
    <row r="5" spans="1:66" ht="160.5" customHeight="1">
      <c r="A5" s="13"/>
      <c r="B5" s="12"/>
      <c r="C5" s="12"/>
      <c r="D5" s="6" t="s">
        <v>8</v>
      </c>
      <c r="E5" s="6"/>
      <c r="F5" s="6"/>
      <c r="G5" s="6"/>
      <c r="H5" s="6"/>
      <c r="I5" s="6"/>
      <c r="J5" s="6"/>
      <c r="K5" s="6"/>
      <c r="L5" s="6"/>
      <c r="M5" s="11" t="s">
        <v>9</v>
      </c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5" t="s">
        <v>10</v>
      </c>
      <c r="AC5" s="5"/>
      <c r="AD5" s="5"/>
      <c r="AE5" s="5"/>
      <c r="AF5" s="9"/>
      <c r="AG5" s="9"/>
      <c r="AH5" s="9"/>
      <c r="AI5" s="9"/>
      <c r="AJ5" s="8"/>
      <c r="AK5" s="8"/>
      <c r="AL5" s="7"/>
      <c r="AM5" s="4" t="s">
        <v>8</v>
      </c>
      <c r="AN5" s="4"/>
      <c r="AO5" s="4"/>
      <c r="AP5" s="4"/>
      <c r="AQ5" s="4"/>
      <c r="AR5" s="4"/>
      <c r="AS5" s="4"/>
      <c r="AT5" s="4"/>
      <c r="AU5" s="4"/>
      <c r="AV5" s="4" t="s">
        <v>9</v>
      </c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3" t="s">
        <v>10</v>
      </c>
      <c r="BL5" s="3"/>
      <c r="BM5" s="3"/>
      <c r="BN5" s="3"/>
    </row>
    <row r="6" spans="1:66" ht="15.75" customHeight="1">
      <c r="A6" s="13"/>
      <c r="B6" s="12"/>
      <c r="C6" s="12"/>
      <c r="D6" s="6"/>
      <c r="E6" s="6"/>
      <c r="F6" s="6"/>
      <c r="G6" s="6"/>
      <c r="H6" s="6"/>
      <c r="I6" s="6"/>
      <c r="J6" s="6"/>
      <c r="K6" s="6"/>
      <c r="L6" s="6"/>
      <c r="M6" s="2" t="s">
        <v>11</v>
      </c>
      <c r="N6" s="2"/>
      <c r="O6" s="2"/>
      <c r="P6" s="2"/>
      <c r="Q6" s="2"/>
      <c r="R6" s="2"/>
      <c r="S6" s="2"/>
      <c r="T6" s="2"/>
      <c r="U6" s="2"/>
      <c r="V6" s="2" t="s">
        <v>12</v>
      </c>
      <c r="W6" s="2"/>
      <c r="X6" s="2"/>
      <c r="Y6" s="2"/>
      <c r="Z6" s="2"/>
      <c r="AA6" s="2"/>
      <c r="AB6" s="11" t="s">
        <v>11</v>
      </c>
      <c r="AC6" s="11"/>
      <c r="AD6" s="1" t="s">
        <v>12</v>
      </c>
      <c r="AE6" s="1"/>
      <c r="AF6" s="8" t="s">
        <v>13</v>
      </c>
      <c r="AG6" s="9" t="s">
        <v>14</v>
      </c>
      <c r="AH6" s="9"/>
      <c r="AI6" s="9"/>
      <c r="AJ6" s="32">
        <v>0.05</v>
      </c>
      <c r="AK6" s="32">
        <v>0.05</v>
      </c>
      <c r="AL6" s="7"/>
      <c r="AM6" s="4"/>
      <c r="AN6" s="4"/>
      <c r="AO6" s="4"/>
      <c r="AP6" s="4"/>
      <c r="AQ6" s="4"/>
      <c r="AR6" s="4"/>
      <c r="AS6" s="4"/>
      <c r="AT6" s="4"/>
      <c r="AU6" s="4"/>
      <c r="AV6" s="2" t="s">
        <v>11</v>
      </c>
      <c r="AW6" s="2"/>
      <c r="AX6" s="2"/>
      <c r="AY6" s="2"/>
      <c r="AZ6" s="2"/>
      <c r="BA6" s="2"/>
      <c r="BB6" s="2"/>
      <c r="BC6" s="2"/>
      <c r="BD6" s="2"/>
      <c r="BE6" s="2" t="s">
        <v>12</v>
      </c>
      <c r="BF6" s="2"/>
      <c r="BG6" s="2"/>
      <c r="BH6" s="2"/>
      <c r="BI6" s="2"/>
      <c r="BJ6" s="2"/>
      <c r="BK6" s="3" t="s">
        <v>11</v>
      </c>
      <c r="BL6" s="3"/>
      <c r="BM6" s="3" t="s">
        <v>12</v>
      </c>
      <c r="BN6" s="3"/>
    </row>
    <row r="7" spans="1:66" ht="35.1" customHeight="1">
      <c r="A7" s="13"/>
      <c r="B7" s="12"/>
      <c r="C7" s="12"/>
      <c r="D7" s="295" t="s">
        <v>15</v>
      </c>
      <c r="E7" s="295"/>
      <c r="F7" s="295"/>
      <c r="G7" s="296" t="s">
        <v>16</v>
      </c>
      <c r="H7" s="296"/>
      <c r="I7" s="296"/>
      <c r="J7" s="296" t="s">
        <v>17</v>
      </c>
      <c r="K7" s="296"/>
      <c r="L7" s="296"/>
      <c r="M7" s="296" t="s">
        <v>16</v>
      </c>
      <c r="N7" s="296"/>
      <c r="O7" s="296"/>
      <c r="P7" s="296" t="s">
        <v>18</v>
      </c>
      <c r="Q7" s="296"/>
      <c r="R7" s="296"/>
      <c r="S7" s="296" t="s">
        <v>19</v>
      </c>
      <c r="T7" s="296"/>
      <c r="U7" s="296"/>
      <c r="V7" s="296" t="s">
        <v>18</v>
      </c>
      <c r="W7" s="296"/>
      <c r="X7" s="296"/>
      <c r="Y7" s="296" t="s">
        <v>20</v>
      </c>
      <c r="Z7" s="296"/>
      <c r="AA7" s="296"/>
      <c r="AB7" s="35" t="s">
        <v>18</v>
      </c>
      <c r="AC7" s="35" t="s">
        <v>20</v>
      </c>
      <c r="AD7" s="35" t="s">
        <v>18</v>
      </c>
      <c r="AE7" s="35" t="s">
        <v>20</v>
      </c>
      <c r="AF7" s="8"/>
      <c r="AG7" s="9"/>
      <c r="AH7" s="9"/>
      <c r="AI7" s="9"/>
      <c r="AJ7" s="32">
        <v>0.1</v>
      </c>
      <c r="AK7" s="32">
        <v>0.1</v>
      </c>
      <c r="AL7" s="7"/>
      <c r="AM7" s="4" t="s">
        <v>15</v>
      </c>
      <c r="AN7" s="4"/>
      <c r="AO7" s="4"/>
      <c r="AP7" s="4" t="s">
        <v>16</v>
      </c>
      <c r="AQ7" s="4"/>
      <c r="AR7" s="4"/>
      <c r="AS7" s="4" t="s">
        <v>17</v>
      </c>
      <c r="AT7" s="4"/>
      <c r="AU7" s="4"/>
      <c r="AV7" s="4" t="s">
        <v>16</v>
      </c>
      <c r="AW7" s="4"/>
      <c r="AX7" s="4"/>
      <c r="AY7" s="4" t="s">
        <v>18</v>
      </c>
      <c r="AZ7" s="4"/>
      <c r="BA7" s="4"/>
      <c r="BB7" s="4" t="s">
        <v>19</v>
      </c>
      <c r="BC7" s="4"/>
      <c r="BD7" s="4"/>
      <c r="BE7" s="4" t="s">
        <v>18</v>
      </c>
      <c r="BF7" s="4"/>
      <c r="BG7" s="4"/>
      <c r="BH7" s="4" t="s">
        <v>20</v>
      </c>
      <c r="BI7" s="4"/>
      <c r="BJ7" s="4"/>
      <c r="BK7" s="33" t="s">
        <v>18</v>
      </c>
      <c r="BL7" s="33" t="s">
        <v>20</v>
      </c>
      <c r="BM7" s="33" t="s">
        <v>18</v>
      </c>
      <c r="BN7" s="33" t="s">
        <v>20</v>
      </c>
    </row>
    <row r="8" spans="1:66" ht="15" customHeight="1">
      <c r="A8" s="13"/>
      <c r="B8" s="12"/>
      <c r="C8" s="12"/>
      <c r="D8" s="4" t="s">
        <v>21</v>
      </c>
      <c r="E8" s="4" t="s">
        <v>22</v>
      </c>
      <c r="F8" s="4" t="s">
        <v>23</v>
      </c>
      <c r="G8" s="4" t="s">
        <v>21</v>
      </c>
      <c r="H8" s="4" t="s">
        <v>22</v>
      </c>
      <c r="I8" s="4" t="s">
        <v>23</v>
      </c>
      <c r="J8" s="4" t="s">
        <v>21</v>
      </c>
      <c r="K8" s="4" t="s">
        <v>24</v>
      </c>
      <c r="L8" s="4" t="s">
        <v>22</v>
      </c>
      <c r="M8" s="4" t="s">
        <v>25</v>
      </c>
      <c r="N8" s="4" t="s">
        <v>22</v>
      </c>
      <c r="O8" s="4" t="s">
        <v>23</v>
      </c>
      <c r="P8" s="4" t="s">
        <v>25</v>
      </c>
      <c r="Q8" s="4" t="s">
        <v>26</v>
      </c>
      <c r="R8" s="4" t="s">
        <v>22</v>
      </c>
      <c r="S8" s="4" t="s">
        <v>21</v>
      </c>
      <c r="T8" s="4" t="s">
        <v>24</v>
      </c>
      <c r="U8" s="4" t="s">
        <v>22</v>
      </c>
      <c r="V8" s="4" t="s">
        <v>21</v>
      </c>
      <c r="W8" s="4" t="s">
        <v>24</v>
      </c>
      <c r="X8" s="4" t="s">
        <v>22</v>
      </c>
      <c r="Y8" s="4" t="s">
        <v>21</v>
      </c>
      <c r="Z8" s="4" t="s">
        <v>24</v>
      </c>
      <c r="AA8" s="4" t="s">
        <v>22</v>
      </c>
      <c r="AB8" s="4" t="s">
        <v>22</v>
      </c>
      <c r="AC8" s="4" t="s">
        <v>22</v>
      </c>
      <c r="AD8" s="4" t="s">
        <v>22</v>
      </c>
      <c r="AE8" s="4" t="s">
        <v>22</v>
      </c>
      <c r="AF8" s="8"/>
      <c r="AG8" s="8" t="s">
        <v>27</v>
      </c>
      <c r="AH8" s="8" t="s">
        <v>28</v>
      </c>
      <c r="AI8" s="297" t="s">
        <v>29</v>
      </c>
      <c r="AJ8" s="8" t="s">
        <v>27</v>
      </c>
      <c r="AK8" s="8" t="s">
        <v>28</v>
      </c>
      <c r="AL8" s="7"/>
      <c r="AM8" s="11" t="s">
        <v>21</v>
      </c>
      <c r="AN8" s="11" t="s">
        <v>22</v>
      </c>
      <c r="AO8" s="11" t="s">
        <v>23</v>
      </c>
      <c r="AP8" s="11" t="s">
        <v>21</v>
      </c>
      <c r="AQ8" s="11" t="s">
        <v>22</v>
      </c>
      <c r="AR8" s="11" t="s">
        <v>23</v>
      </c>
      <c r="AS8" s="11" t="s">
        <v>21</v>
      </c>
      <c r="AT8" s="11" t="s">
        <v>24</v>
      </c>
      <c r="AU8" s="11" t="s">
        <v>22</v>
      </c>
      <c r="AV8" s="11" t="s">
        <v>25</v>
      </c>
      <c r="AW8" s="11" t="s">
        <v>22</v>
      </c>
      <c r="AX8" s="11" t="s">
        <v>23</v>
      </c>
      <c r="AY8" s="11" t="s">
        <v>25</v>
      </c>
      <c r="AZ8" s="11" t="s">
        <v>24</v>
      </c>
      <c r="BA8" s="11" t="s">
        <v>22</v>
      </c>
      <c r="BB8" s="11" t="s">
        <v>21</v>
      </c>
      <c r="BC8" s="11" t="s">
        <v>24</v>
      </c>
      <c r="BD8" s="11" t="s">
        <v>22</v>
      </c>
      <c r="BE8" s="11" t="s">
        <v>21</v>
      </c>
      <c r="BF8" s="11" t="s">
        <v>24</v>
      </c>
      <c r="BG8" s="11" t="s">
        <v>22</v>
      </c>
      <c r="BH8" s="11" t="s">
        <v>21</v>
      </c>
      <c r="BI8" s="11" t="s">
        <v>24</v>
      </c>
      <c r="BJ8" s="11" t="s">
        <v>22</v>
      </c>
      <c r="BK8" s="11" t="s">
        <v>22</v>
      </c>
      <c r="BL8" s="11" t="s">
        <v>22</v>
      </c>
      <c r="BM8" s="11" t="s">
        <v>22</v>
      </c>
      <c r="BN8" s="11" t="s">
        <v>22</v>
      </c>
    </row>
    <row r="9" spans="1:66">
      <c r="A9" s="13"/>
      <c r="B9" s="12"/>
      <c r="C9" s="12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8"/>
      <c r="AG9" s="8"/>
      <c r="AH9" s="8"/>
      <c r="AI9" s="297"/>
      <c r="AJ9" s="8"/>
      <c r="AK9" s="8"/>
      <c r="AL9" s="7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</row>
    <row r="10" spans="1:66" ht="25.5" customHeight="1">
      <c r="A10" s="13"/>
      <c r="B10" s="12"/>
      <c r="C10" s="12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8"/>
      <c r="AG10" s="8"/>
      <c r="AH10" s="8"/>
      <c r="AI10" s="297"/>
      <c r="AJ10" s="8"/>
      <c r="AK10" s="8"/>
      <c r="AL10" s="7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</row>
    <row r="11" spans="1:66" ht="69.75" customHeight="1">
      <c r="A11" s="13"/>
      <c r="B11" s="12"/>
      <c r="C11" s="12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8"/>
      <c r="AG11" s="8"/>
      <c r="AH11" s="8"/>
      <c r="AI11" s="297"/>
      <c r="AJ11" s="8"/>
      <c r="AK11" s="8"/>
      <c r="AL11" s="7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</row>
    <row r="12" spans="1:66">
      <c r="A12" s="13"/>
      <c r="B12" s="36" t="s">
        <v>30</v>
      </c>
      <c r="C12" s="11"/>
      <c r="D12" s="37">
        <v>22</v>
      </c>
      <c r="E12" s="38">
        <v>30</v>
      </c>
      <c r="F12" s="38">
        <v>22</v>
      </c>
      <c r="G12" s="38">
        <v>22</v>
      </c>
      <c r="H12" s="38">
        <v>30</v>
      </c>
      <c r="I12" s="38">
        <v>22</v>
      </c>
      <c r="J12" s="38">
        <v>22</v>
      </c>
      <c r="K12" s="38">
        <v>26</v>
      </c>
      <c r="L12" s="38">
        <v>30</v>
      </c>
      <c r="M12" s="38">
        <v>22</v>
      </c>
      <c r="N12" s="38">
        <v>30</v>
      </c>
      <c r="O12" s="38">
        <v>22</v>
      </c>
      <c r="P12" s="38">
        <v>22</v>
      </c>
      <c r="Q12" s="38">
        <v>26</v>
      </c>
      <c r="R12" s="38">
        <v>30</v>
      </c>
      <c r="S12" s="38">
        <v>22</v>
      </c>
      <c r="T12" s="38">
        <v>26</v>
      </c>
      <c r="U12" s="38">
        <v>30</v>
      </c>
      <c r="V12" s="38">
        <v>22</v>
      </c>
      <c r="W12" s="38">
        <v>26</v>
      </c>
      <c r="X12" s="38">
        <v>30</v>
      </c>
      <c r="Y12" s="38">
        <v>22</v>
      </c>
      <c r="Z12" s="38">
        <v>26</v>
      </c>
      <c r="AA12" s="38">
        <v>30</v>
      </c>
      <c r="AB12" s="38">
        <v>30</v>
      </c>
      <c r="AC12" s="38">
        <v>30</v>
      </c>
      <c r="AD12" s="38">
        <v>30</v>
      </c>
      <c r="AE12" s="38">
        <v>30</v>
      </c>
      <c r="AF12" s="8"/>
      <c r="AG12" s="8"/>
      <c r="AH12" s="8"/>
      <c r="AI12" s="297"/>
      <c r="AJ12" s="8"/>
      <c r="AK12" s="8"/>
      <c r="AL12" s="7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</row>
    <row r="13" spans="1:66" ht="37.5" customHeight="1">
      <c r="A13" s="13"/>
      <c r="B13" s="36" t="s">
        <v>31</v>
      </c>
      <c r="C13" s="11"/>
      <c r="D13" s="39">
        <v>2611.4</v>
      </c>
      <c r="E13" s="40">
        <v>6483</v>
      </c>
      <c r="F13" s="40">
        <v>4754.2</v>
      </c>
      <c r="G13" s="40">
        <v>3696</v>
      </c>
      <c r="H13" s="40">
        <v>9138</v>
      </c>
      <c r="I13" s="40">
        <v>6701.2</v>
      </c>
      <c r="J13" s="40">
        <v>4213</v>
      </c>
      <c r="K13" s="40">
        <v>4979</v>
      </c>
      <c r="L13" s="40">
        <v>10413</v>
      </c>
      <c r="M13" s="40">
        <v>1785.74</v>
      </c>
      <c r="N13" s="40">
        <v>9138</v>
      </c>
      <c r="O13" s="40">
        <v>6701.2</v>
      </c>
      <c r="P13" s="40">
        <v>2302.7399999999998</v>
      </c>
      <c r="Q13" s="40">
        <v>2721.42</v>
      </c>
      <c r="R13" s="40">
        <v>10413</v>
      </c>
      <c r="S13" s="40">
        <v>2868.14</v>
      </c>
      <c r="T13" s="40">
        <v>3389.62</v>
      </c>
      <c r="U13" s="40">
        <v>11859</v>
      </c>
      <c r="V13" s="40">
        <v>4213</v>
      </c>
      <c r="W13" s="40">
        <v>4979</v>
      </c>
      <c r="X13" s="40">
        <v>10413</v>
      </c>
      <c r="Y13" s="40">
        <v>4778.3999999999996</v>
      </c>
      <c r="Z13" s="40">
        <v>5647.2</v>
      </c>
      <c r="AA13" s="40">
        <v>11859</v>
      </c>
      <c r="AB13" s="40">
        <v>10229.1</v>
      </c>
      <c r="AC13" s="40">
        <v>12512.1</v>
      </c>
      <c r="AD13" s="40">
        <v>12834</v>
      </c>
      <c r="AE13" s="40">
        <v>15117</v>
      </c>
      <c r="AF13" s="8"/>
      <c r="AG13" s="8"/>
      <c r="AH13" s="8"/>
      <c r="AI13" s="297"/>
      <c r="AJ13" s="8"/>
      <c r="AK13" s="8"/>
      <c r="AL13" s="7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</row>
    <row r="14" spans="1:66" ht="15" customHeight="1">
      <c r="A14" s="29">
        <v>1</v>
      </c>
      <c r="B14" s="30">
        <v>2</v>
      </c>
      <c r="C14" s="41">
        <v>3</v>
      </c>
      <c r="D14" s="21">
        <v>4</v>
      </c>
      <c r="E14" s="34">
        <v>5</v>
      </c>
      <c r="F14" s="34">
        <v>6</v>
      </c>
      <c r="G14" s="21">
        <v>7</v>
      </c>
      <c r="H14" s="34">
        <v>8</v>
      </c>
      <c r="I14" s="34">
        <v>9</v>
      </c>
      <c r="J14" s="21">
        <v>10</v>
      </c>
      <c r="K14" s="34">
        <v>11</v>
      </c>
      <c r="L14" s="34">
        <v>12</v>
      </c>
      <c r="M14" s="21">
        <v>13</v>
      </c>
      <c r="N14" s="34">
        <v>14</v>
      </c>
      <c r="O14" s="34">
        <v>15</v>
      </c>
      <c r="P14" s="21">
        <v>16</v>
      </c>
      <c r="Q14" s="34">
        <v>17</v>
      </c>
      <c r="R14" s="34">
        <v>18</v>
      </c>
      <c r="S14" s="21">
        <v>19</v>
      </c>
      <c r="T14" s="34">
        <v>20</v>
      </c>
      <c r="U14" s="34">
        <v>21</v>
      </c>
      <c r="V14" s="21">
        <v>22</v>
      </c>
      <c r="W14" s="34">
        <v>23</v>
      </c>
      <c r="X14" s="34">
        <v>24</v>
      </c>
      <c r="Y14" s="21">
        <v>25</v>
      </c>
      <c r="Z14" s="34">
        <v>26</v>
      </c>
      <c r="AA14" s="34">
        <v>27</v>
      </c>
      <c r="AB14" s="21">
        <v>28</v>
      </c>
      <c r="AC14" s="34">
        <v>29</v>
      </c>
      <c r="AD14" s="34">
        <v>30</v>
      </c>
      <c r="AE14" s="21">
        <v>31</v>
      </c>
      <c r="AF14" s="30">
        <v>32</v>
      </c>
      <c r="AG14" s="29">
        <v>33</v>
      </c>
      <c r="AH14" s="30">
        <v>34</v>
      </c>
      <c r="AI14" s="42">
        <v>35</v>
      </c>
      <c r="AJ14" s="29"/>
      <c r="AK14" s="29"/>
      <c r="AL14" s="43">
        <v>36</v>
      </c>
      <c r="AM14" s="30">
        <v>37</v>
      </c>
      <c r="AN14" s="29">
        <v>38</v>
      </c>
      <c r="AO14" s="29">
        <v>39</v>
      </c>
      <c r="AP14" s="30">
        <v>40</v>
      </c>
      <c r="AQ14" s="29">
        <v>41</v>
      </c>
      <c r="AR14" s="29">
        <v>42</v>
      </c>
      <c r="AS14" s="30">
        <v>43</v>
      </c>
      <c r="AT14" s="29">
        <v>44</v>
      </c>
      <c r="AU14" s="29">
        <v>45</v>
      </c>
      <c r="AV14" s="30">
        <v>46</v>
      </c>
      <c r="AW14" s="29">
        <v>47</v>
      </c>
      <c r="AX14" s="29">
        <v>48</v>
      </c>
      <c r="AY14" s="30">
        <v>49</v>
      </c>
      <c r="AZ14" s="29">
        <v>50</v>
      </c>
      <c r="BA14" s="29">
        <v>51</v>
      </c>
      <c r="BB14" s="30">
        <v>52</v>
      </c>
      <c r="BC14" s="29">
        <v>53</v>
      </c>
      <c r="BD14" s="29">
        <v>54</v>
      </c>
      <c r="BE14" s="30">
        <v>55</v>
      </c>
      <c r="BF14" s="29">
        <v>56</v>
      </c>
      <c r="BG14" s="29">
        <v>57</v>
      </c>
      <c r="BH14" s="30">
        <v>58</v>
      </c>
      <c r="BI14" s="29">
        <v>59</v>
      </c>
      <c r="BJ14" s="29">
        <v>60</v>
      </c>
      <c r="BK14" s="30">
        <v>61</v>
      </c>
      <c r="BL14" s="29">
        <v>62</v>
      </c>
      <c r="BM14" s="29">
        <v>63</v>
      </c>
      <c r="BN14" s="30">
        <v>64</v>
      </c>
    </row>
    <row r="15" spans="1:66" ht="15.75">
      <c r="A15" s="31">
        <v>1</v>
      </c>
      <c r="B15" s="44" t="s">
        <v>32</v>
      </c>
      <c r="C15" s="45">
        <v>105</v>
      </c>
      <c r="D15" s="46">
        <v>0</v>
      </c>
      <c r="E15" s="46">
        <v>0</v>
      </c>
      <c r="F15" s="46">
        <v>0</v>
      </c>
      <c r="G15" s="46">
        <v>6</v>
      </c>
      <c r="H15" s="46">
        <v>0</v>
      </c>
      <c r="I15" s="46">
        <v>0</v>
      </c>
      <c r="J15" s="46">
        <v>0</v>
      </c>
      <c r="K15" s="46">
        <v>0</v>
      </c>
      <c r="L15" s="46">
        <v>0</v>
      </c>
      <c r="M15" s="46">
        <v>0</v>
      </c>
      <c r="N15" s="46">
        <v>0</v>
      </c>
      <c r="O15" s="46">
        <v>0</v>
      </c>
      <c r="P15" s="31">
        <v>31</v>
      </c>
      <c r="Q15" s="46">
        <v>0</v>
      </c>
      <c r="R15" s="46">
        <v>0</v>
      </c>
      <c r="S15" s="31">
        <v>1</v>
      </c>
      <c r="T15" s="46">
        <v>0</v>
      </c>
      <c r="U15" s="46">
        <v>0</v>
      </c>
      <c r="V15" s="31">
        <v>0</v>
      </c>
      <c r="W15" s="46">
        <v>0</v>
      </c>
      <c r="X15" s="46">
        <v>0</v>
      </c>
      <c r="Y15" s="31">
        <v>67</v>
      </c>
      <c r="Z15" s="46">
        <v>0</v>
      </c>
      <c r="AA15" s="46">
        <v>0</v>
      </c>
      <c r="AB15" s="31">
        <v>0</v>
      </c>
      <c r="AC15" s="46">
        <v>0</v>
      </c>
      <c r="AD15" s="46">
        <v>0</v>
      </c>
      <c r="AE15" s="31">
        <v>0</v>
      </c>
      <c r="AF15" s="47"/>
      <c r="AG15" s="48">
        <v>0.9</v>
      </c>
      <c r="AH15" s="48">
        <v>0.9</v>
      </c>
      <c r="AI15" s="49"/>
      <c r="AJ15" s="50">
        <f t="shared" ref="AJ15:AJ48" si="2">(AM15+AP15+AV15)*(-IF(AG15&gt;0.8,$AJ$7,$AJ$6))</f>
        <v>-23.950000000000003</v>
      </c>
      <c r="AK15" s="50">
        <f t="shared" ref="AK15:AK49" si="3">(AT15+AS15+AY15+AZ15+BB15+BC15+BE15+BF15+BH15+BI15)*(-IF(AH15&gt;0.8,$AJ$7,$AJ$6))</f>
        <v>-319.46000000000004</v>
      </c>
      <c r="AL15" s="51">
        <f t="shared" ref="AL15:AL48" si="4">SUM(AM15:BN15)+AJ15+AK15</f>
        <v>3090.69</v>
      </c>
      <c r="AM15" s="50">
        <f t="shared" ref="AM15:AM49" si="5">ROUND(D15*$D$13*AG15*12/1000,1)</f>
        <v>0</v>
      </c>
      <c r="AN15" s="50">
        <f t="shared" ref="AN15:AN49" si="6">ROUND(E15*$E$13*AG15*12/1000,1)</f>
        <v>0</v>
      </c>
      <c r="AO15" s="50">
        <f t="shared" ref="AO15:AO49" si="7">ROUND(F15*F13*AG15*12/1000,1)</f>
        <v>0</v>
      </c>
      <c r="AP15" s="50">
        <f t="shared" ref="AP15:AP49" si="8">ROUND(G15*$G$13*AG15*12/1000,1)</f>
        <v>239.5</v>
      </c>
      <c r="AQ15" s="50">
        <f t="shared" ref="AQ15:AQ49" si="9">ROUND(H15*H13*AG15*12/1000,1)</f>
        <v>0</v>
      </c>
      <c r="AR15" s="50">
        <f t="shared" ref="AR15:AR49" si="10">ROUND(I15*$I$13*AG15*12/1000,1)</f>
        <v>0</v>
      </c>
      <c r="AS15" s="50">
        <f t="shared" ref="AS15:AS49" si="11">ROUND(J15*$J$13*AG15*12/1000,1)</f>
        <v>0</v>
      </c>
      <c r="AT15" s="50">
        <f t="shared" ref="AT15:AT49" si="12">ROUND(K15*$K$13*AG15*12/1000,1)</f>
        <v>0</v>
      </c>
      <c r="AU15" s="50">
        <f t="shared" ref="AU15:AU49" si="13">ROUND(L15*$L$13*AG15*12/1000,1)</f>
        <v>0</v>
      </c>
      <c r="AV15" s="50">
        <f t="shared" ref="AV15:AV49" si="14">ROUND(M15*$M$13*AG15*9/1000,1)</f>
        <v>0</v>
      </c>
      <c r="AW15" s="50">
        <f t="shared" ref="AW15:AW49" si="15">ROUND(N15*$N$13*AI15*9/1000,1)</f>
        <v>0</v>
      </c>
      <c r="AX15" s="50">
        <f t="shared" ref="AX15:AX49" si="16">ROUND(O15*$O$13*AI15*9/1000,1)</f>
        <v>0</v>
      </c>
      <c r="AY15" s="50">
        <f t="shared" ref="AY15:AY48" si="17">ROUND(P15*$P$13*AH15*9/1000,1)</f>
        <v>578.20000000000005</v>
      </c>
      <c r="AZ15" s="50">
        <f t="shared" ref="AZ15:AZ49" si="18">ROUND(Q15*$Q$13*AH15*9/1000,1)</f>
        <v>0</v>
      </c>
      <c r="BA15" s="50">
        <f t="shared" ref="BA15:BA49" si="19">ROUND(R15*$R$13*AI15*9/1000,1)</f>
        <v>0</v>
      </c>
      <c r="BB15" s="50">
        <f t="shared" ref="BB15:BB49" si="20">ROUND(S15*$S$13*AH15*9/1000,1)</f>
        <v>23.2</v>
      </c>
      <c r="BC15" s="50">
        <f t="shared" ref="BC15:BC49" si="21">ROUND(T15*$T$13*AH15*9/1000,1)</f>
        <v>0</v>
      </c>
      <c r="BD15" s="50">
        <f t="shared" ref="BD15:BD49" si="22">ROUND(U15*$U$13*AI15*9/1000,1)</f>
        <v>0</v>
      </c>
      <c r="BE15" s="50">
        <f t="shared" ref="BE15:BE49" si="23">ROUND(V15*$V$13*AH15*9/1000,1)</f>
        <v>0</v>
      </c>
      <c r="BF15" s="50">
        <f t="shared" ref="BF15:BF49" si="24">ROUND(W15*$W$13*AH15*9/1000,1)</f>
        <v>0</v>
      </c>
      <c r="BG15" s="50">
        <f t="shared" ref="BG15:BG49" si="25">ROUND(X15*$X$13*AI15*9/1000,1)</f>
        <v>0</v>
      </c>
      <c r="BH15" s="50">
        <f t="shared" ref="BH15:BH49" si="26">ROUND(Y15*$Y$13*AH15*9/1000,1)</f>
        <v>2593.1999999999998</v>
      </c>
      <c r="BI15" s="50">
        <f t="shared" ref="BI15:BI49" si="27">ROUND(Z15*$Z$13*AH15*9/1000,1)</f>
        <v>0</v>
      </c>
      <c r="BJ15" s="50">
        <f t="shared" ref="BJ15:BJ49" si="28">ROUND(AA15*$AA$13*AI15*9/1000,1)</f>
        <v>0</v>
      </c>
      <c r="BK15" s="50">
        <f t="shared" ref="BK15:BK49" si="29">ROUND(AB15*$AB$13*AF15*9/1000,1)</f>
        <v>0</v>
      </c>
      <c r="BL15" s="50">
        <f t="shared" ref="BL15:BL49" si="30">ROUND(AC15*$AC$13*AF15*9/1000,1)</f>
        <v>0</v>
      </c>
      <c r="BM15" s="50">
        <f t="shared" ref="BM15:BM49" si="31">ROUND(AD15*$AD$13*AF15*9/1000,1)</f>
        <v>0</v>
      </c>
      <c r="BN15" s="50">
        <f t="shared" ref="BN15:BN49" si="32">ROUND(AE15*$AE$13*AF15*9/1000,1)</f>
        <v>0</v>
      </c>
    </row>
    <row r="16" spans="1:66" ht="24.95" customHeight="1">
      <c r="A16" s="31">
        <v>2</v>
      </c>
      <c r="B16" s="44" t="s">
        <v>33</v>
      </c>
      <c r="C16" s="45">
        <v>477</v>
      </c>
      <c r="D16" s="46">
        <v>0</v>
      </c>
      <c r="E16" s="46">
        <v>0</v>
      </c>
      <c r="F16" s="46">
        <v>0</v>
      </c>
      <c r="G16" s="46">
        <v>160</v>
      </c>
      <c r="H16" s="46">
        <v>0</v>
      </c>
      <c r="I16" s="46">
        <v>0</v>
      </c>
      <c r="J16" s="46">
        <v>16</v>
      </c>
      <c r="K16" s="46">
        <v>0</v>
      </c>
      <c r="L16" s="46">
        <v>0</v>
      </c>
      <c r="M16" s="46">
        <v>0</v>
      </c>
      <c r="N16" s="46">
        <v>0</v>
      </c>
      <c r="O16" s="46">
        <v>0</v>
      </c>
      <c r="P16" s="31">
        <v>109</v>
      </c>
      <c r="Q16" s="46">
        <v>0</v>
      </c>
      <c r="R16" s="46"/>
      <c r="S16" s="31">
        <v>4</v>
      </c>
      <c r="T16" s="46"/>
      <c r="U16" s="46"/>
      <c r="V16" s="31">
        <v>2</v>
      </c>
      <c r="W16" s="46"/>
      <c r="X16" s="46"/>
      <c r="Y16" s="31">
        <v>163</v>
      </c>
      <c r="Z16" s="46">
        <v>23</v>
      </c>
      <c r="AA16" s="46"/>
      <c r="AB16" s="31"/>
      <c r="AC16" s="46"/>
      <c r="AD16" s="46"/>
      <c r="AE16" s="31"/>
      <c r="AF16" s="47"/>
      <c r="AG16" s="48">
        <v>0.9</v>
      </c>
      <c r="AH16" s="48">
        <v>0.9</v>
      </c>
      <c r="AI16" s="49"/>
      <c r="AJ16" s="50">
        <f t="shared" si="2"/>
        <v>-638.67000000000007</v>
      </c>
      <c r="AK16" s="50">
        <f t="shared" si="3"/>
        <v>-1028.3300000000002</v>
      </c>
      <c r="AL16" s="51">
        <f t="shared" si="4"/>
        <v>15002.999999999996</v>
      </c>
      <c r="AM16" s="50">
        <f t="shared" si="5"/>
        <v>0</v>
      </c>
      <c r="AN16" s="50">
        <f t="shared" si="6"/>
        <v>0</v>
      </c>
      <c r="AO16" s="50">
        <f t="shared" si="7"/>
        <v>0</v>
      </c>
      <c r="AP16" s="50">
        <f t="shared" si="8"/>
        <v>6386.7</v>
      </c>
      <c r="AQ16" s="50">
        <f t="shared" si="9"/>
        <v>0</v>
      </c>
      <c r="AR16" s="50">
        <f t="shared" si="10"/>
        <v>0</v>
      </c>
      <c r="AS16" s="50">
        <f t="shared" si="11"/>
        <v>728</v>
      </c>
      <c r="AT16" s="50">
        <f t="shared" si="12"/>
        <v>0</v>
      </c>
      <c r="AU16" s="50">
        <f t="shared" si="13"/>
        <v>0</v>
      </c>
      <c r="AV16" s="50">
        <f t="shared" si="14"/>
        <v>0</v>
      </c>
      <c r="AW16" s="50">
        <f t="shared" si="15"/>
        <v>0</v>
      </c>
      <c r="AX16" s="50">
        <f t="shared" si="16"/>
        <v>0</v>
      </c>
      <c r="AY16" s="50">
        <f t="shared" si="17"/>
        <v>2033.1</v>
      </c>
      <c r="AZ16" s="50">
        <f t="shared" si="18"/>
        <v>0</v>
      </c>
      <c r="BA16" s="50">
        <f t="shared" si="19"/>
        <v>0</v>
      </c>
      <c r="BB16" s="50">
        <f t="shared" si="20"/>
        <v>92.9</v>
      </c>
      <c r="BC16" s="50">
        <f t="shared" si="21"/>
        <v>0</v>
      </c>
      <c r="BD16" s="50">
        <f t="shared" si="22"/>
        <v>0</v>
      </c>
      <c r="BE16" s="50">
        <f t="shared" si="23"/>
        <v>68.3</v>
      </c>
      <c r="BF16" s="50">
        <f t="shared" si="24"/>
        <v>0</v>
      </c>
      <c r="BG16" s="50">
        <f t="shared" si="25"/>
        <v>0</v>
      </c>
      <c r="BH16" s="50">
        <f t="shared" si="26"/>
        <v>6308.9</v>
      </c>
      <c r="BI16" s="50">
        <f t="shared" si="27"/>
        <v>1052.0999999999999</v>
      </c>
      <c r="BJ16" s="50">
        <f t="shared" si="28"/>
        <v>0</v>
      </c>
      <c r="BK16" s="50">
        <f t="shared" si="29"/>
        <v>0</v>
      </c>
      <c r="BL16" s="50">
        <f t="shared" si="30"/>
        <v>0</v>
      </c>
      <c r="BM16" s="50">
        <f t="shared" si="31"/>
        <v>0</v>
      </c>
      <c r="BN16" s="50">
        <f t="shared" si="32"/>
        <v>0</v>
      </c>
    </row>
    <row r="17" spans="1:66" ht="31.5">
      <c r="A17" s="31">
        <v>3</v>
      </c>
      <c r="B17" s="44" t="s">
        <v>34</v>
      </c>
      <c r="C17" s="45">
        <v>468</v>
      </c>
      <c r="D17" s="46">
        <v>0</v>
      </c>
      <c r="E17" s="46">
        <v>0</v>
      </c>
      <c r="F17" s="46">
        <v>0</v>
      </c>
      <c r="G17" s="46">
        <v>75</v>
      </c>
      <c r="H17" s="46">
        <v>0</v>
      </c>
      <c r="I17" s="46">
        <v>0</v>
      </c>
      <c r="J17" s="46">
        <v>0</v>
      </c>
      <c r="K17" s="46">
        <v>0</v>
      </c>
      <c r="L17" s="46">
        <v>0</v>
      </c>
      <c r="M17" s="46">
        <v>0</v>
      </c>
      <c r="N17" s="46">
        <v>0</v>
      </c>
      <c r="O17" s="46">
        <v>0</v>
      </c>
      <c r="P17" s="31">
        <v>147</v>
      </c>
      <c r="Q17" s="46">
        <v>4</v>
      </c>
      <c r="R17" s="46">
        <v>0</v>
      </c>
      <c r="S17" s="31">
        <v>6</v>
      </c>
      <c r="T17" s="46">
        <v>0</v>
      </c>
      <c r="U17" s="46">
        <v>0</v>
      </c>
      <c r="V17" s="31">
        <v>4</v>
      </c>
      <c r="W17" s="46">
        <v>0</v>
      </c>
      <c r="X17" s="46">
        <v>0</v>
      </c>
      <c r="Y17" s="31">
        <v>212</v>
      </c>
      <c r="Z17" s="46">
        <v>20</v>
      </c>
      <c r="AA17" s="46">
        <v>0</v>
      </c>
      <c r="AB17" s="31">
        <v>0</v>
      </c>
      <c r="AC17" s="46">
        <v>0</v>
      </c>
      <c r="AD17" s="46">
        <v>0</v>
      </c>
      <c r="AE17" s="31">
        <v>0</v>
      </c>
      <c r="AF17" s="47"/>
      <c r="AG17" s="48">
        <v>0.9</v>
      </c>
      <c r="AH17" s="48">
        <v>0.9</v>
      </c>
      <c r="AI17" s="49">
        <v>1</v>
      </c>
      <c r="AJ17" s="50">
        <f t="shared" si="2"/>
        <v>-299.38000000000005</v>
      </c>
      <c r="AK17" s="50">
        <f t="shared" si="3"/>
        <v>-1222.6299999999999</v>
      </c>
      <c r="AL17" s="51">
        <f t="shared" si="4"/>
        <v>13698.09</v>
      </c>
      <c r="AM17" s="50">
        <f t="shared" si="5"/>
        <v>0</v>
      </c>
      <c r="AN17" s="50">
        <f t="shared" si="6"/>
        <v>0</v>
      </c>
      <c r="AO17" s="50">
        <f t="shared" si="7"/>
        <v>0</v>
      </c>
      <c r="AP17" s="50">
        <f t="shared" si="8"/>
        <v>2993.8</v>
      </c>
      <c r="AQ17" s="50">
        <f t="shared" si="9"/>
        <v>0</v>
      </c>
      <c r="AR17" s="50">
        <f t="shared" si="10"/>
        <v>0</v>
      </c>
      <c r="AS17" s="50">
        <f t="shared" si="11"/>
        <v>0</v>
      </c>
      <c r="AT17" s="50">
        <f t="shared" si="12"/>
        <v>0</v>
      </c>
      <c r="AU17" s="50">
        <f t="shared" si="13"/>
        <v>0</v>
      </c>
      <c r="AV17" s="50">
        <f t="shared" si="14"/>
        <v>0</v>
      </c>
      <c r="AW17" s="50">
        <f t="shared" si="15"/>
        <v>0</v>
      </c>
      <c r="AX17" s="50">
        <f t="shared" si="16"/>
        <v>0</v>
      </c>
      <c r="AY17" s="50">
        <f t="shared" si="17"/>
        <v>2741.9</v>
      </c>
      <c r="AZ17" s="50">
        <f t="shared" si="18"/>
        <v>88.2</v>
      </c>
      <c r="BA17" s="50">
        <f t="shared" si="19"/>
        <v>0</v>
      </c>
      <c r="BB17" s="50">
        <f t="shared" si="20"/>
        <v>139.4</v>
      </c>
      <c r="BC17" s="50">
        <f t="shared" si="21"/>
        <v>0</v>
      </c>
      <c r="BD17" s="50">
        <f t="shared" si="22"/>
        <v>0</v>
      </c>
      <c r="BE17" s="50">
        <f t="shared" si="23"/>
        <v>136.5</v>
      </c>
      <c r="BF17" s="50">
        <f t="shared" si="24"/>
        <v>0</v>
      </c>
      <c r="BG17" s="50">
        <f t="shared" si="25"/>
        <v>0</v>
      </c>
      <c r="BH17" s="50">
        <f t="shared" si="26"/>
        <v>8205.5</v>
      </c>
      <c r="BI17" s="50">
        <f t="shared" si="27"/>
        <v>914.8</v>
      </c>
      <c r="BJ17" s="50">
        <f t="shared" si="28"/>
        <v>0</v>
      </c>
      <c r="BK17" s="50">
        <f t="shared" si="29"/>
        <v>0</v>
      </c>
      <c r="BL17" s="50">
        <f t="shared" si="30"/>
        <v>0</v>
      </c>
      <c r="BM17" s="50">
        <f t="shared" si="31"/>
        <v>0</v>
      </c>
      <c r="BN17" s="50">
        <f t="shared" si="32"/>
        <v>0</v>
      </c>
    </row>
    <row r="18" spans="1:66" ht="43.9" customHeight="1">
      <c r="A18" s="31">
        <v>4</v>
      </c>
      <c r="B18" s="44" t="s">
        <v>35</v>
      </c>
      <c r="C18" s="45">
        <v>313</v>
      </c>
      <c r="D18" s="46">
        <v>0</v>
      </c>
      <c r="E18" s="46">
        <v>0</v>
      </c>
      <c r="F18" s="46">
        <v>0</v>
      </c>
      <c r="G18" s="46">
        <v>6</v>
      </c>
      <c r="H18" s="46">
        <v>0</v>
      </c>
      <c r="I18" s="46">
        <v>0</v>
      </c>
      <c r="J18" s="46">
        <v>0</v>
      </c>
      <c r="K18" s="46">
        <v>0</v>
      </c>
      <c r="L18" s="46">
        <v>0</v>
      </c>
      <c r="M18" s="46">
        <v>0</v>
      </c>
      <c r="N18" s="46">
        <v>0</v>
      </c>
      <c r="O18" s="46">
        <v>0</v>
      </c>
      <c r="P18" s="31">
        <v>70</v>
      </c>
      <c r="Q18" s="46">
        <v>0</v>
      </c>
      <c r="R18" s="46">
        <v>20</v>
      </c>
      <c r="S18" s="31">
        <v>2</v>
      </c>
      <c r="T18" s="46">
        <v>0</v>
      </c>
      <c r="U18" s="46">
        <v>0</v>
      </c>
      <c r="V18" s="31">
        <v>0</v>
      </c>
      <c r="W18" s="46">
        <v>0</v>
      </c>
      <c r="X18" s="46">
        <v>0</v>
      </c>
      <c r="Y18" s="31">
        <v>170</v>
      </c>
      <c r="Z18" s="46">
        <v>0</v>
      </c>
      <c r="AA18" s="46">
        <v>45</v>
      </c>
      <c r="AB18" s="31">
        <v>0</v>
      </c>
      <c r="AC18" s="46">
        <v>0</v>
      </c>
      <c r="AD18" s="46">
        <v>0</v>
      </c>
      <c r="AE18" s="31">
        <v>0</v>
      </c>
      <c r="AF18" s="47"/>
      <c r="AG18" s="48">
        <v>0.9</v>
      </c>
      <c r="AH18" s="48">
        <v>0.9</v>
      </c>
      <c r="AI18" s="49">
        <v>1</v>
      </c>
      <c r="AJ18" s="50">
        <f t="shared" si="2"/>
        <v>-23.950000000000003</v>
      </c>
      <c r="AK18" s="50">
        <f t="shared" si="3"/>
        <v>-793.21</v>
      </c>
      <c r="AL18" s="51">
        <f t="shared" si="4"/>
        <v>14031.64</v>
      </c>
      <c r="AM18" s="50">
        <f t="shared" si="5"/>
        <v>0</v>
      </c>
      <c r="AN18" s="50">
        <f t="shared" si="6"/>
        <v>0</v>
      </c>
      <c r="AO18" s="50">
        <f t="shared" si="7"/>
        <v>0</v>
      </c>
      <c r="AP18" s="50">
        <f t="shared" si="8"/>
        <v>239.5</v>
      </c>
      <c r="AQ18" s="50">
        <f t="shared" si="9"/>
        <v>0</v>
      </c>
      <c r="AR18" s="50">
        <f t="shared" si="10"/>
        <v>0</v>
      </c>
      <c r="AS18" s="50">
        <f t="shared" si="11"/>
        <v>0</v>
      </c>
      <c r="AT18" s="50">
        <f t="shared" si="12"/>
        <v>0</v>
      </c>
      <c r="AU18" s="50">
        <f t="shared" si="13"/>
        <v>0</v>
      </c>
      <c r="AV18" s="50">
        <f t="shared" si="14"/>
        <v>0</v>
      </c>
      <c r="AW18" s="50">
        <f t="shared" si="15"/>
        <v>0</v>
      </c>
      <c r="AX18" s="50">
        <f t="shared" si="16"/>
        <v>0</v>
      </c>
      <c r="AY18" s="50">
        <f t="shared" si="17"/>
        <v>1305.7</v>
      </c>
      <c r="AZ18" s="50">
        <f t="shared" si="18"/>
        <v>0</v>
      </c>
      <c r="BA18" s="50">
        <f t="shared" si="19"/>
        <v>1874.3</v>
      </c>
      <c r="BB18" s="50">
        <f t="shared" si="20"/>
        <v>46.5</v>
      </c>
      <c r="BC18" s="50">
        <f t="shared" si="21"/>
        <v>0</v>
      </c>
      <c r="BD18" s="50">
        <f t="shared" si="22"/>
        <v>0</v>
      </c>
      <c r="BE18" s="50">
        <f t="shared" si="23"/>
        <v>0</v>
      </c>
      <c r="BF18" s="50">
        <f t="shared" si="24"/>
        <v>0</v>
      </c>
      <c r="BG18" s="50">
        <f t="shared" si="25"/>
        <v>0</v>
      </c>
      <c r="BH18" s="50">
        <f t="shared" si="26"/>
        <v>6579.9</v>
      </c>
      <c r="BI18" s="50">
        <f t="shared" si="27"/>
        <v>0</v>
      </c>
      <c r="BJ18" s="50">
        <f t="shared" si="28"/>
        <v>4802.8999999999996</v>
      </c>
      <c r="BK18" s="50">
        <f t="shared" si="29"/>
        <v>0</v>
      </c>
      <c r="BL18" s="50">
        <f t="shared" si="30"/>
        <v>0</v>
      </c>
      <c r="BM18" s="50">
        <f t="shared" si="31"/>
        <v>0</v>
      </c>
      <c r="BN18" s="50">
        <f t="shared" si="32"/>
        <v>0</v>
      </c>
    </row>
    <row r="19" spans="1:66" ht="43.9" customHeight="1">
      <c r="A19" s="31">
        <v>5</v>
      </c>
      <c r="B19" s="44" t="s">
        <v>36</v>
      </c>
      <c r="C19" s="45">
        <v>175</v>
      </c>
      <c r="D19" s="52">
        <v>0</v>
      </c>
      <c r="E19" s="52">
        <v>0</v>
      </c>
      <c r="F19" s="52">
        <v>0</v>
      </c>
      <c r="G19" s="52">
        <v>8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  <c r="N19" s="52">
        <v>0</v>
      </c>
      <c r="O19" s="52">
        <v>0</v>
      </c>
      <c r="P19" s="53">
        <v>52</v>
      </c>
      <c r="Q19" s="52">
        <v>0</v>
      </c>
      <c r="R19" s="52">
        <v>0</v>
      </c>
      <c r="S19" s="53">
        <v>25</v>
      </c>
      <c r="T19" s="52">
        <v>0</v>
      </c>
      <c r="U19" s="52">
        <v>0</v>
      </c>
      <c r="V19" s="53">
        <v>2</v>
      </c>
      <c r="W19" s="52">
        <v>0</v>
      </c>
      <c r="X19" s="52">
        <v>0</v>
      </c>
      <c r="Y19" s="53">
        <v>88</v>
      </c>
      <c r="Z19" s="52">
        <v>0</v>
      </c>
      <c r="AA19" s="52">
        <v>0</v>
      </c>
      <c r="AB19" s="53">
        <v>0</v>
      </c>
      <c r="AC19" s="52">
        <v>0</v>
      </c>
      <c r="AD19" s="52">
        <v>0</v>
      </c>
      <c r="AE19" s="53">
        <v>0</v>
      </c>
      <c r="AF19" s="47"/>
      <c r="AG19" s="48">
        <v>0.8</v>
      </c>
      <c r="AH19" s="48">
        <v>0.8</v>
      </c>
      <c r="AI19" s="49"/>
      <c r="AJ19" s="50">
        <f t="shared" si="2"/>
        <v>-14.195</v>
      </c>
      <c r="AK19" s="50">
        <f t="shared" si="3"/>
        <v>-223.33500000000001</v>
      </c>
      <c r="AL19" s="51">
        <f t="shared" si="4"/>
        <v>4513.0700000000006</v>
      </c>
      <c r="AM19" s="50">
        <f t="shared" si="5"/>
        <v>0</v>
      </c>
      <c r="AN19" s="50">
        <f t="shared" si="6"/>
        <v>0</v>
      </c>
      <c r="AO19" s="50">
        <f t="shared" si="7"/>
        <v>0</v>
      </c>
      <c r="AP19" s="50">
        <f t="shared" si="8"/>
        <v>283.89999999999998</v>
      </c>
      <c r="AQ19" s="50">
        <f t="shared" si="9"/>
        <v>0</v>
      </c>
      <c r="AR19" s="50">
        <f t="shared" si="10"/>
        <v>0</v>
      </c>
      <c r="AS19" s="50">
        <f t="shared" si="11"/>
        <v>0</v>
      </c>
      <c r="AT19" s="50">
        <f t="shared" si="12"/>
        <v>0</v>
      </c>
      <c r="AU19" s="50">
        <f t="shared" si="13"/>
        <v>0</v>
      </c>
      <c r="AV19" s="50">
        <f t="shared" si="14"/>
        <v>0</v>
      </c>
      <c r="AW19" s="50">
        <f t="shared" si="15"/>
        <v>0</v>
      </c>
      <c r="AX19" s="50">
        <f t="shared" si="16"/>
        <v>0</v>
      </c>
      <c r="AY19" s="50">
        <f t="shared" si="17"/>
        <v>862.1</v>
      </c>
      <c r="AZ19" s="50">
        <f t="shared" si="18"/>
        <v>0</v>
      </c>
      <c r="BA19" s="50">
        <f t="shared" si="19"/>
        <v>0</v>
      </c>
      <c r="BB19" s="50">
        <f t="shared" si="20"/>
        <v>516.29999999999995</v>
      </c>
      <c r="BC19" s="50">
        <f t="shared" si="21"/>
        <v>0</v>
      </c>
      <c r="BD19" s="50">
        <f t="shared" si="22"/>
        <v>0</v>
      </c>
      <c r="BE19" s="50">
        <f t="shared" si="23"/>
        <v>60.7</v>
      </c>
      <c r="BF19" s="50">
        <f t="shared" si="24"/>
        <v>0</v>
      </c>
      <c r="BG19" s="50">
        <f t="shared" si="25"/>
        <v>0</v>
      </c>
      <c r="BH19" s="50">
        <f t="shared" si="26"/>
        <v>3027.6</v>
      </c>
      <c r="BI19" s="50">
        <f t="shared" si="27"/>
        <v>0</v>
      </c>
      <c r="BJ19" s="50">
        <f t="shared" si="28"/>
        <v>0</v>
      </c>
      <c r="BK19" s="50">
        <f t="shared" si="29"/>
        <v>0</v>
      </c>
      <c r="BL19" s="50">
        <f t="shared" si="30"/>
        <v>0</v>
      </c>
      <c r="BM19" s="50">
        <f t="shared" si="31"/>
        <v>0</v>
      </c>
      <c r="BN19" s="50">
        <f t="shared" si="32"/>
        <v>0</v>
      </c>
    </row>
    <row r="20" spans="1:66" ht="24.95" customHeight="1">
      <c r="A20" s="31">
        <v>6</v>
      </c>
      <c r="B20" s="44" t="s">
        <v>37</v>
      </c>
      <c r="C20" s="45">
        <v>122</v>
      </c>
      <c r="D20" s="46">
        <v>2</v>
      </c>
      <c r="E20" s="46">
        <v>0</v>
      </c>
      <c r="F20" s="46">
        <v>0</v>
      </c>
      <c r="G20" s="46">
        <v>32</v>
      </c>
      <c r="H20" s="46">
        <v>0</v>
      </c>
      <c r="I20" s="46">
        <v>0</v>
      </c>
      <c r="J20" s="46">
        <v>0</v>
      </c>
      <c r="K20" s="46">
        <v>0</v>
      </c>
      <c r="L20" s="46">
        <v>0</v>
      </c>
      <c r="M20" s="46">
        <v>0</v>
      </c>
      <c r="N20" s="46">
        <v>0</v>
      </c>
      <c r="O20" s="46">
        <v>0</v>
      </c>
      <c r="P20" s="31">
        <v>26</v>
      </c>
      <c r="Q20" s="46">
        <v>0</v>
      </c>
      <c r="R20" s="46"/>
      <c r="S20" s="31">
        <v>2</v>
      </c>
      <c r="T20" s="46"/>
      <c r="U20" s="46"/>
      <c r="V20" s="31">
        <v>5</v>
      </c>
      <c r="W20" s="46"/>
      <c r="X20" s="46"/>
      <c r="Y20" s="31">
        <v>55</v>
      </c>
      <c r="Z20" s="46"/>
      <c r="AA20" s="46"/>
      <c r="AB20" s="31">
        <v>0</v>
      </c>
      <c r="AC20" s="46">
        <v>0</v>
      </c>
      <c r="AD20" s="46">
        <v>0</v>
      </c>
      <c r="AE20" s="31">
        <v>0</v>
      </c>
      <c r="AF20" s="47"/>
      <c r="AG20" s="48">
        <v>0.9</v>
      </c>
      <c r="AH20" s="48">
        <v>0.9</v>
      </c>
      <c r="AI20" s="49"/>
      <c r="AJ20" s="50">
        <f t="shared" si="2"/>
        <v>-133.37</v>
      </c>
      <c r="AK20" s="50">
        <f t="shared" si="3"/>
        <v>-283.09000000000003</v>
      </c>
      <c r="AL20" s="51">
        <f t="shared" si="4"/>
        <v>3748.1400000000003</v>
      </c>
      <c r="AM20" s="50">
        <f t="shared" si="5"/>
        <v>56.4</v>
      </c>
      <c r="AN20" s="50">
        <f t="shared" si="6"/>
        <v>0</v>
      </c>
      <c r="AO20" s="50">
        <f t="shared" si="7"/>
        <v>0</v>
      </c>
      <c r="AP20" s="50">
        <f t="shared" si="8"/>
        <v>1277.3</v>
      </c>
      <c r="AQ20" s="50">
        <f t="shared" si="9"/>
        <v>0</v>
      </c>
      <c r="AR20" s="50">
        <f t="shared" si="10"/>
        <v>0</v>
      </c>
      <c r="AS20" s="50">
        <f t="shared" si="11"/>
        <v>0</v>
      </c>
      <c r="AT20" s="50">
        <f t="shared" si="12"/>
        <v>0</v>
      </c>
      <c r="AU20" s="50">
        <f t="shared" si="13"/>
        <v>0</v>
      </c>
      <c r="AV20" s="50">
        <f t="shared" si="14"/>
        <v>0</v>
      </c>
      <c r="AW20" s="50">
        <f t="shared" si="15"/>
        <v>0</v>
      </c>
      <c r="AX20" s="50">
        <f t="shared" si="16"/>
        <v>0</v>
      </c>
      <c r="AY20" s="50">
        <f t="shared" si="17"/>
        <v>485</v>
      </c>
      <c r="AZ20" s="50">
        <f t="shared" si="18"/>
        <v>0</v>
      </c>
      <c r="BA20" s="50">
        <f t="shared" si="19"/>
        <v>0</v>
      </c>
      <c r="BB20" s="50">
        <f t="shared" si="20"/>
        <v>46.5</v>
      </c>
      <c r="BC20" s="50">
        <f t="shared" si="21"/>
        <v>0</v>
      </c>
      <c r="BD20" s="50">
        <f t="shared" si="22"/>
        <v>0</v>
      </c>
      <c r="BE20" s="50">
        <f t="shared" si="23"/>
        <v>170.6</v>
      </c>
      <c r="BF20" s="50">
        <f t="shared" si="24"/>
        <v>0</v>
      </c>
      <c r="BG20" s="50">
        <f t="shared" si="25"/>
        <v>0</v>
      </c>
      <c r="BH20" s="50">
        <f t="shared" si="26"/>
        <v>2128.8000000000002</v>
      </c>
      <c r="BI20" s="50">
        <f t="shared" si="27"/>
        <v>0</v>
      </c>
      <c r="BJ20" s="50">
        <f t="shared" si="28"/>
        <v>0</v>
      </c>
      <c r="BK20" s="50">
        <f t="shared" si="29"/>
        <v>0</v>
      </c>
      <c r="BL20" s="50">
        <f t="shared" si="30"/>
        <v>0</v>
      </c>
      <c r="BM20" s="50">
        <f t="shared" si="31"/>
        <v>0</v>
      </c>
      <c r="BN20" s="50">
        <f t="shared" si="32"/>
        <v>0</v>
      </c>
    </row>
    <row r="21" spans="1:66" ht="24.95" customHeight="1">
      <c r="A21" s="31">
        <v>7</v>
      </c>
      <c r="B21" s="44" t="s">
        <v>38</v>
      </c>
      <c r="C21" s="45">
        <v>688</v>
      </c>
      <c r="D21" s="46">
        <v>0</v>
      </c>
      <c r="E21" s="46">
        <v>0</v>
      </c>
      <c r="F21" s="46">
        <v>0</v>
      </c>
      <c r="G21" s="46">
        <v>122</v>
      </c>
      <c r="H21" s="46">
        <v>0</v>
      </c>
      <c r="I21" s="46">
        <v>0</v>
      </c>
      <c r="J21" s="46">
        <v>0</v>
      </c>
      <c r="K21" s="46">
        <v>0</v>
      </c>
      <c r="L21" s="46">
        <v>0</v>
      </c>
      <c r="M21" s="46">
        <v>0</v>
      </c>
      <c r="N21" s="46">
        <v>0</v>
      </c>
      <c r="O21" s="46">
        <v>0</v>
      </c>
      <c r="P21" s="31">
        <v>138</v>
      </c>
      <c r="Q21" s="46">
        <v>28</v>
      </c>
      <c r="R21" s="46">
        <v>26</v>
      </c>
      <c r="S21" s="31">
        <v>0</v>
      </c>
      <c r="T21" s="46">
        <v>0</v>
      </c>
      <c r="U21" s="46">
        <v>0</v>
      </c>
      <c r="V21" s="31">
        <v>0</v>
      </c>
      <c r="W21" s="46">
        <v>0</v>
      </c>
      <c r="X21" s="46">
        <v>0</v>
      </c>
      <c r="Y21" s="31">
        <v>302</v>
      </c>
      <c r="Z21" s="46">
        <v>28</v>
      </c>
      <c r="AA21" s="46">
        <v>44</v>
      </c>
      <c r="AB21" s="31">
        <v>0</v>
      </c>
      <c r="AC21" s="46">
        <v>0</v>
      </c>
      <c r="AD21" s="46">
        <v>0</v>
      </c>
      <c r="AE21" s="31">
        <v>0</v>
      </c>
      <c r="AF21" s="47"/>
      <c r="AG21" s="48">
        <v>0.9</v>
      </c>
      <c r="AH21" s="48">
        <v>0.9</v>
      </c>
      <c r="AI21" s="49">
        <v>1</v>
      </c>
      <c r="AJ21" s="50">
        <f t="shared" si="2"/>
        <v>-486.98</v>
      </c>
      <c r="AK21" s="50">
        <f t="shared" si="3"/>
        <v>-1616.09</v>
      </c>
      <c r="AL21" s="51">
        <f t="shared" si="4"/>
        <v>26060.43</v>
      </c>
      <c r="AM21" s="50">
        <f t="shared" si="5"/>
        <v>0</v>
      </c>
      <c r="AN21" s="50">
        <f t="shared" si="6"/>
        <v>0</v>
      </c>
      <c r="AO21" s="50">
        <f t="shared" si="7"/>
        <v>0</v>
      </c>
      <c r="AP21" s="50">
        <f t="shared" si="8"/>
        <v>4869.8</v>
      </c>
      <c r="AQ21" s="50">
        <f t="shared" si="9"/>
        <v>0</v>
      </c>
      <c r="AR21" s="50">
        <f t="shared" si="10"/>
        <v>0</v>
      </c>
      <c r="AS21" s="50">
        <f t="shared" si="11"/>
        <v>0</v>
      </c>
      <c r="AT21" s="50">
        <f t="shared" si="12"/>
        <v>0</v>
      </c>
      <c r="AU21" s="50">
        <f t="shared" si="13"/>
        <v>0</v>
      </c>
      <c r="AV21" s="50">
        <f t="shared" si="14"/>
        <v>0</v>
      </c>
      <c r="AW21" s="50">
        <f t="shared" si="15"/>
        <v>0</v>
      </c>
      <c r="AX21" s="50">
        <f t="shared" si="16"/>
        <v>0</v>
      </c>
      <c r="AY21" s="50">
        <f t="shared" si="17"/>
        <v>2574</v>
      </c>
      <c r="AZ21" s="50">
        <f t="shared" si="18"/>
        <v>617.20000000000005</v>
      </c>
      <c r="BA21" s="50">
        <f t="shared" si="19"/>
        <v>2436.6</v>
      </c>
      <c r="BB21" s="50">
        <f t="shared" si="20"/>
        <v>0</v>
      </c>
      <c r="BC21" s="50">
        <f t="shared" si="21"/>
        <v>0</v>
      </c>
      <c r="BD21" s="50">
        <f t="shared" si="22"/>
        <v>0</v>
      </c>
      <c r="BE21" s="50">
        <f t="shared" si="23"/>
        <v>0</v>
      </c>
      <c r="BF21" s="50">
        <f t="shared" si="24"/>
        <v>0</v>
      </c>
      <c r="BG21" s="50">
        <f t="shared" si="25"/>
        <v>0</v>
      </c>
      <c r="BH21" s="50">
        <f t="shared" si="26"/>
        <v>11688.9</v>
      </c>
      <c r="BI21" s="50">
        <f t="shared" si="27"/>
        <v>1280.8</v>
      </c>
      <c r="BJ21" s="50">
        <f t="shared" si="28"/>
        <v>4696.2</v>
      </c>
      <c r="BK21" s="50">
        <f t="shared" si="29"/>
        <v>0</v>
      </c>
      <c r="BL21" s="50">
        <f t="shared" si="30"/>
        <v>0</v>
      </c>
      <c r="BM21" s="50">
        <f t="shared" si="31"/>
        <v>0</v>
      </c>
      <c r="BN21" s="50">
        <f t="shared" si="32"/>
        <v>0</v>
      </c>
    </row>
    <row r="22" spans="1:66" ht="43.9" customHeight="1">
      <c r="A22" s="31">
        <v>8</v>
      </c>
      <c r="B22" s="44" t="s">
        <v>39</v>
      </c>
      <c r="C22" s="45">
        <v>430</v>
      </c>
      <c r="D22" s="46">
        <v>0</v>
      </c>
      <c r="E22" s="46">
        <v>0</v>
      </c>
      <c r="F22" s="46">
        <v>0</v>
      </c>
      <c r="G22" s="46">
        <v>47</v>
      </c>
      <c r="H22" s="46">
        <v>0</v>
      </c>
      <c r="I22" s="46">
        <v>0</v>
      </c>
      <c r="J22" s="46">
        <v>2</v>
      </c>
      <c r="K22" s="46">
        <v>0</v>
      </c>
      <c r="L22" s="46">
        <v>0</v>
      </c>
      <c r="M22" s="46">
        <v>0</v>
      </c>
      <c r="N22" s="46">
        <v>0</v>
      </c>
      <c r="O22" s="46">
        <v>0</v>
      </c>
      <c r="P22" s="31">
        <v>122</v>
      </c>
      <c r="Q22" s="46">
        <v>0</v>
      </c>
      <c r="R22" s="46">
        <v>0</v>
      </c>
      <c r="S22" s="31">
        <v>9</v>
      </c>
      <c r="T22" s="46">
        <v>0</v>
      </c>
      <c r="U22" s="46">
        <v>0</v>
      </c>
      <c r="V22" s="31">
        <v>5</v>
      </c>
      <c r="W22" s="46">
        <v>0</v>
      </c>
      <c r="X22" s="46">
        <v>0</v>
      </c>
      <c r="Y22" s="31">
        <v>245</v>
      </c>
      <c r="Z22" s="46">
        <v>0</v>
      </c>
      <c r="AA22" s="46">
        <v>0</v>
      </c>
      <c r="AB22" s="31">
        <v>0</v>
      </c>
      <c r="AC22" s="46">
        <v>0</v>
      </c>
      <c r="AD22" s="46">
        <v>0</v>
      </c>
      <c r="AE22" s="31">
        <v>0</v>
      </c>
      <c r="AF22" s="47"/>
      <c r="AG22" s="48">
        <v>0.8</v>
      </c>
      <c r="AH22" s="48">
        <v>0.8</v>
      </c>
      <c r="AI22" s="49"/>
      <c r="AJ22" s="50">
        <f t="shared" si="2"/>
        <v>-83.38</v>
      </c>
      <c r="AK22" s="50">
        <f t="shared" si="3"/>
        <v>-543.51499999999999</v>
      </c>
      <c r="AL22" s="51">
        <f t="shared" si="4"/>
        <v>11911.005000000003</v>
      </c>
      <c r="AM22" s="50">
        <f t="shared" si="5"/>
        <v>0</v>
      </c>
      <c r="AN22" s="50">
        <f t="shared" si="6"/>
        <v>0</v>
      </c>
      <c r="AO22" s="50">
        <f t="shared" si="7"/>
        <v>0</v>
      </c>
      <c r="AP22" s="50">
        <f t="shared" si="8"/>
        <v>1667.6</v>
      </c>
      <c r="AQ22" s="50">
        <f t="shared" si="9"/>
        <v>0</v>
      </c>
      <c r="AR22" s="50">
        <f t="shared" si="10"/>
        <v>0</v>
      </c>
      <c r="AS22" s="50">
        <f t="shared" si="11"/>
        <v>80.900000000000006</v>
      </c>
      <c r="AT22" s="50">
        <f t="shared" si="12"/>
        <v>0</v>
      </c>
      <c r="AU22" s="50">
        <f t="shared" si="13"/>
        <v>0</v>
      </c>
      <c r="AV22" s="50">
        <f t="shared" si="14"/>
        <v>0</v>
      </c>
      <c r="AW22" s="50">
        <f t="shared" si="15"/>
        <v>0</v>
      </c>
      <c r="AX22" s="50">
        <f t="shared" si="16"/>
        <v>0</v>
      </c>
      <c r="AY22" s="50">
        <f t="shared" si="17"/>
        <v>2022.7</v>
      </c>
      <c r="AZ22" s="50">
        <f t="shared" si="18"/>
        <v>0</v>
      </c>
      <c r="BA22" s="50">
        <f t="shared" si="19"/>
        <v>0</v>
      </c>
      <c r="BB22" s="50">
        <f t="shared" si="20"/>
        <v>185.9</v>
      </c>
      <c r="BC22" s="50">
        <f t="shared" si="21"/>
        <v>0</v>
      </c>
      <c r="BD22" s="50">
        <f t="shared" si="22"/>
        <v>0</v>
      </c>
      <c r="BE22" s="50">
        <f t="shared" si="23"/>
        <v>151.69999999999999</v>
      </c>
      <c r="BF22" s="50">
        <f t="shared" si="24"/>
        <v>0</v>
      </c>
      <c r="BG22" s="50">
        <f t="shared" si="25"/>
        <v>0</v>
      </c>
      <c r="BH22" s="50">
        <f t="shared" si="26"/>
        <v>8429.1</v>
      </c>
      <c r="BI22" s="50">
        <f t="shared" si="27"/>
        <v>0</v>
      </c>
      <c r="BJ22" s="50">
        <f t="shared" si="28"/>
        <v>0</v>
      </c>
      <c r="BK22" s="50">
        <f t="shared" si="29"/>
        <v>0</v>
      </c>
      <c r="BL22" s="50">
        <f t="shared" si="30"/>
        <v>0</v>
      </c>
      <c r="BM22" s="50">
        <f t="shared" si="31"/>
        <v>0</v>
      </c>
      <c r="BN22" s="50">
        <f t="shared" si="32"/>
        <v>0</v>
      </c>
    </row>
    <row r="23" spans="1:66" ht="24.95" customHeight="1">
      <c r="A23" s="31">
        <v>9</v>
      </c>
      <c r="B23" s="44" t="s">
        <v>40</v>
      </c>
      <c r="C23" s="45">
        <v>390</v>
      </c>
      <c r="D23" s="46">
        <v>0</v>
      </c>
      <c r="E23" s="46">
        <v>0</v>
      </c>
      <c r="F23" s="46">
        <v>0</v>
      </c>
      <c r="G23" s="46">
        <v>26</v>
      </c>
      <c r="H23" s="46">
        <v>0</v>
      </c>
      <c r="I23" s="46">
        <v>0</v>
      </c>
      <c r="J23" s="46">
        <v>0</v>
      </c>
      <c r="K23" s="46">
        <v>0</v>
      </c>
      <c r="L23" s="46">
        <v>0</v>
      </c>
      <c r="M23" s="46">
        <v>0</v>
      </c>
      <c r="N23" s="46">
        <v>0</v>
      </c>
      <c r="O23" s="46">
        <v>0</v>
      </c>
      <c r="P23" s="31">
        <v>156</v>
      </c>
      <c r="Q23" s="46">
        <v>0</v>
      </c>
      <c r="R23" s="46">
        <v>0</v>
      </c>
      <c r="S23" s="31">
        <v>0</v>
      </c>
      <c r="T23" s="46">
        <v>0</v>
      </c>
      <c r="U23" s="46">
        <v>0</v>
      </c>
      <c r="V23" s="31">
        <v>0</v>
      </c>
      <c r="W23" s="46">
        <v>0</v>
      </c>
      <c r="X23" s="46">
        <v>0</v>
      </c>
      <c r="Y23" s="31">
        <v>208</v>
      </c>
      <c r="Z23" s="46">
        <v>0</v>
      </c>
      <c r="AA23" s="46">
        <v>0</v>
      </c>
      <c r="AB23" s="31">
        <v>0</v>
      </c>
      <c r="AC23" s="46">
        <v>0</v>
      </c>
      <c r="AD23" s="46">
        <v>0</v>
      </c>
      <c r="AE23" s="31">
        <v>0</v>
      </c>
      <c r="AF23" s="47"/>
      <c r="AG23" s="48">
        <v>0.9</v>
      </c>
      <c r="AH23" s="48">
        <v>0.9</v>
      </c>
      <c r="AI23" s="49"/>
      <c r="AJ23" s="50">
        <f t="shared" si="2"/>
        <v>-103.78</v>
      </c>
      <c r="AK23" s="50">
        <f t="shared" si="3"/>
        <v>-1096.03</v>
      </c>
      <c r="AL23" s="51">
        <f t="shared" si="4"/>
        <v>10798.289999999999</v>
      </c>
      <c r="AM23" s="50">
        <f t="shared" si="5"/>
        <v>0</v>
      </c>
      <c r="AN23" s="50">
        <f t="shared" si="6"/>
        <v>0</v>
      </c>
      <c r="AO23" s="50">
        <f t="shared" si="7"/>
        <v>0</v>
      </c>
      <c r="AP23" s="50">
        <f t="shared" si="8"/>
        <v>1037.8</v>
      </c>
      <c r="AQ23" s="50">
        <f t="shared" si="9"/>
        <v>0</v>
      </c>
      <c r="AR23" s="50">
        <f t="shared" si="10"/>
        <v>0</v>
      </c>
      <c r="AS23" s="50">
        <f t="shared" si="11"/>
        <v>0</v>
      </c>
      <c r="AT23" s="50">
        <f t="shared" si="12"/>
        <v>0</v>
      </c>
      <c r="AU23" s="50">
        <f t="shared" si="13"/>
        <v>0</v>
      </c>
      <c r="AV23" s="50">
        <f t="shared" si="14"/>
        <v>0</v>
      </c>
      <c r="AW23" s="50">
        <f t="shared" si="15"/>
        <v>0</v>
      </c>
      <c r="AX23" s="50">
        <f t="shared" si="16"/>
        <v>0</v>
      </c>
      <c r="AY23" s="50">
        <f t="shared" si="17"/>
        <v>2909.7</v>
      </c>
      <c r="AZ23" s="50">
        <f t="shared" si="18"/>
        <v>0</v>
      </c>
      <c r="BA23" s="50">
        <f t="shared" si="19"/>
        <v>0</v>
      </c>
      <c r="BB23" s="50">
        <f t="shared" si="20"/>
        <v>0</v>
      </c>
      <c r="BC23" s="50">
        <f t="shared" si="21"/>
        <v>0</v>
      </c>
      <c r="BD23" s="50">
        <f t="shared" si="22"/>
        <v>0</v>
      </c>
      <c r="BE23" s="50">
        <f t="shared" si="23"/>
        <v>0</v>
      </c>
      <c r="BF23" s="50">
        <f t="shared" si="24"/>
        <v>0</v>
      </c>
      <c r="BG23" s="50">
        <f t="shared" si="25"/>
        <v>0</v>
      </c>
      <c r="BH23" s="50">
        <f t="shared" si="26"/>
        <v>8050.6</v>
      </c>
      <c r="BI23" s="50">
        <f t="shared" si="27"/>
        <v>0</v>
      </c>
      <c r="BJ23" s="50">
        <f t="shared" si="28"/>
        <v>0</v>
      </c>
      <c r="BK23" s="50">
        <f t="shared" si="29"/>
        <v>0</v>
      </c>
      <c r="BL23" s="50">
        <f t="shared" si="30"/>
        <v>0</v>
      </c>
      <c r="BM23" s="50">
        <f t="shared" si="31"/>
        <v>0</v>
      </c>
      <c r="BN23" s="50">
        <f t="shared" si="32"/>
        <v>0</v>
      </c>
    </row>
    <row r="24" spans="1:66" ht="24.95" customHeight="1">
      <c r="A24" s="31">
        <v>10</v>
      </c>
      <c r="B24" s="44" t="s">
        <v>41</v>
      </c>
      <c r="C24" s="45">
        <v>255</v>
      </c>
      <c r="D24" s="46">
        <v>0</v>
      </c>
      <c r="E24" s="46">
        <v>0</v>
      </c>
      <c r="F24" s="46">
        <v>0</v>
      </c>
      <c r="G24" s="46">
        <v>15</v>
      </c>
      <c r="H24" s="46">
        <v>0</v>
      </c>
      <c r="I24" s="46">
        <v>0</v>
      </c>
      <c r="J24" s="46">
        <v>0</v>
      </c>
      <c r="K24" s="46">
        <v>0</v>
      </c>
      <c r="L24" s="46">
        <v>0</v>
      </c>
      <c r="M24" s="46">
        <v>0</v>
      </c>
      <c r="N24" s="46">
        <v>0</v>
      </c>
      <c r="O24" s="46">
        <v>0</v>
      </c>
      <c r="P24" s="46">
        <v>81</v>
      </c>
      <c r="Q24" s="46">
        <v>0</v>
      </c>
      <c r="R24" s="46">
        <v>17</v>
      </c>
      <c r="S24" s="46">
        <v>0</v>
      </c>
      <c r="T24" s="46">
        <v>0</v>
      </c>
      <c r="U24" s="46">
        <v>0</v>
      </c>
      <c r="V24" s="46">
        <v>4</v>
      </c>
      <c r="W24" s="46">
        <v>0</v>
      </c>
      <c r="X24" s="46">
        <v>0</v>
      </c>
      <c r="Y24" s="46">
        <v>109</v>
      </c>
      <c r="Z24" s="46">
        <v>0</v>
      </c>
      <c r="AA24" s="46">
        <v>29</v>
      </c>
      <c r="AB24" s="46">
        <v>0</v>
      </c>
      <c r="AC24" s="46">
        <v>0</v>
      </c>
      <c r="AD24" s="46">
        <v>0</v>
      </c>
      <c r="AE24" s="46">
        <v>0</v>
      </c>
      <c r="AF24" s="47"/>
      <c r="AG24" s="48">
        <v>0.9</v>
      </c>
      <c r="AH24" s="48">
        <v>0.94</v>
      </c>
      <c r="AI24" s="49">
        <v>1</v>
      </c>
      <c r="AJ24" s="50">
        <f t="shared" si="2"/>
        <v>-59.879999999999995</v>
      </c>
      <c r="AK24" s="50">
        <f t="shared" si="3"/>
        <v>-612.70000000000005</v>
      </c>
      <c r="AL24" s="51">
        <f t="shared" si="4"/>
        <v>10741.62</v>
      </c>
      <c r="AM24" s="50">
        <f t="shared" si="5"/>
        <v>0</v>
      </c>
      <c r="AN24" s="50">
        <f t="shared" si="6"/>
        <v>0</v>
      </c>
      <c r="AO24" s="50">
        <f t="shared" si="7"/>
        <v>0</v>
      </c>
      <c r="AP24" s="50">
        <f t="shared" si="8"/>
        <v>598.79999999999995</v>
      </c>
      <c r="AQ24" s="50">
        <f t="shared" si="9"/>
        <v>0</v>
      </c>
      <c r="AR24" s="50">
        <f t="shared" si="10"/>
        <v>0</v>
      </c>
      <c r="AS24" s="50">
        <f t="shared" si="11"/>
        <v>0</v>
      </c>
      <c r="AT24" s="50">
        <f t="shared" si="12"/>
        <v>0</v>
      </c>
      <c r="AU24" s="50">
        <f t="shared" si="13"/>
        <v>0</v>
      </c>
      <c r="AV24" s="50">
        <f t="shared" si="14"/>
        <v>0</v>
      </c>
      <c r="AW24" s="50">
        <f t="shared" si="15"/>
        <v>0</v>
      </c>
      <c r="AX24" s="50">
        <f t="shared" si="16"/>
        <v>0</v>
      </c>
      <c r="AY24" s="50">
        <f t="shared" si="17"/>
        <v>1578</v>
      </c>
      <c r="AZ24" s="50">
        <f t="shared" si="18"/>
        <v>0</v>
      </c>
      <c r="BA24" s="50">
        <f t="shared" si="19"/>
        <v>1593.2</v>
      </c>
      <c r="BB24" s="50">
        <f t="shared" si="20"/>
        <v>0</v>
      </c>
      <c r="BC24" s="50">
        <f t="shared" si="21"/>
        <v>0</v>
      </c>
      <c r="BD24" s="50">
        <f t="shared" si="22"/>
        <v>0</v>
      </c>
      <c r="BE24" s="50">
        <f t="shared" si="23"/>
        <v>142.6</v>
      </c>
      <c r="BF24" s="50">
        <f t="shared" si="24"/>
        <v>0</v>
      </c>
      <c r="BG24" s="50">
        <f t="shared" si="25"/>
        <v>0</v>
      </c>
      <c r="BH24" s="50">
        <f t="shared" si="26"/>
        <v>4406.3999999999996</v>
      </c>
      <c r="BI24" s="50">
        <f t="shared" si="27"/>
        <v>0</v>
      </c>
      <c r="BJ24" s="50">
        <f t="shared" si="28"/>
        <v>3095.2</v>
      </c>
      <c r="BK24" s="50">
        <f t="shared" si="29"/>
        <v>0</v>
      </c>
      <c r="BL24" s="50">
        <f t="shared" si="30"/>
        <v>0</v>
      </c>
      <c r="BM24" s="50">
        <f t="shared" si="31"/>
        <v>0</v>
      </c>
      <c r="BN24" s="50">
        <f t="shared" si="32"/>
        <v>0</v>
      </c>
    </row>
    <row r="25" spans="1:66" ht="24.95" customHeight="1">
      <c r="A25" s="31">
        <v>11</v>
      </c>
      <c r="B25" s="44" t="s">
        <v>42</v>
      </c>
      <c r="C25" s="45">
        <v>433</v>
      </c>
      <c r="D25" s="46">
        <v>0</v>
      </c>
      <c r="E25" s="46">
        <v>0</v>
      </c>
      <c r="F25" s="46">
        <v>0</v>
      </c>
      <c r="G25" s="46">
        <v>43</v>
      </c>
      <c r="H25" s="46">
        <v>0</v>
      </c>
      <c r="I25" s="46">
        <v>0</v>
      </c>
      <c r="J25" s="46">
        <v>0</v>
      </c>
      <c r="K25" s="46">
        <v>0</v>
      </c>
      <c r="L25" s="46">
        <v>0</v>
      </c>
      <c r="M25" s="46">
        <v>0</v>
      </c>
      <c r="N25" s="46">
        <v>0</v>
      </c>
      <c r="O25" s="46">
        <v>0</v>
      </c>
      <c r="P25" s="31">
        <v>105</v>
      </c>
      <c r="Q25" s="46">
        <v>40</v>
      </c>
      <c r="R25" s="46">
        <v>0</v>
      </c>
      <c r="S25" s="31">
        <v>15</v>
      </c>
      <c r="T25" s="46">
        <v>13</v>
      </c>
      <c r="U25" s="46">
        <v>0</v>
      </c>
      <c r="V25" s="31">
        <v>0</v>
      </c>
      <c r="W25" s="46">
        <v>4</v>
      </c>
      <c r="X25" s="46">
        <v>0</v>
      </c>
      <c r="Y25" s="31">
        <v>18</v>
      </c>
      <c r="Z25" s="46">
        <v>195</v>
      </c>
      <c r="AA25" s="46">
        <v>0</v>
      </c>
      <c r="AB25" s="31">
        <v>0</v>
      </c>
      <c r="AC25" s="46">
        <v>0</v>
      </c>
      <c r="AD25" s="46">
        <v>0</v>
      </c>
      <c r="AE25" s="31">
        <v>0</v>
      </c>
      <c r="AF25" s="47"/>
      <c r="AG25" s="48">
        <v>0.9</v>
      </c>
      <c r="AH25" s="48">
        <v>0.9</v>
      </c>
      <c r="AI25" s="49"/>
      <c r="AJ25" s="50">
        <f t="shared" si="2"/>
        <v>-171.64000000000001</v>
      </c>
      <c r="AK25" s="50">
        <f t="shared" si="3"/>
        <v>-1332.3400000000001</v>
      </c>
      <c r="AL25" s="51">
        <f t="shared" si="4"/>
        <v>13535.82</v>
      </c>
      <c r="AM25" s="50">
        <f t="shared" si="5"/>
        <v>0</v>
      </c>
      <c r="AN25" s="50">
        <f t="shared" si="6"/>
        <v>0</v>
      </c>
      <c r="AO25" s="50">
        <f t="shared" si="7"/>
        <v>0</v>
      </c>
      <c r="AP25" s="50">
        <f t="shared" si="8"/>
        <v>1716.4</v>
      </c>
      <c r="AQ25" s="50">
        <f t="shared" si="9"/>
        <v>0</v>
      </c>
      <c r="AR25" s="50">
        <f t="shared" si="10"/>
        <v>0</v>
      </c>
      <c r="AS25" s="50">
        <f t="shared" si="11"/>
        <v>0</v>
      </c>
      <c r="AT25" s="50">
        <f t="shared" si="12"/>
        <v>0</v>
      </c>
      <c r="AU25" s="50">
        <f t="shared" si="13"/>
        <v>0</v>
      </c>
      <c r="AV25" s="50">
        <f t="shared" si="14"/>
        <v>0</v>
      </c>
      <c r="AW25" s="50">
        <f t="shared" si="15"/>
        <v>0</v>
      </c>
      <c r="AX25" s="50">
        <f t="shared" si="16"/>
        <v>0</v>
      </c>
      <c r="AY25" s="50">
        <f t="shared" si="17"/>
        <v>1958.5</v>
      </c>
      <c r="AZ25" s="50">
        <f t="shared" si="18"/>
        <v>881.7</v>
      </c>
      <c r="BA25" s="50">
        <f t="shared" si="19"/>
        <v>0</v>
      </c>
      <c r="BB25" s="50">
        <f t="shared" si="20"/>
        <v>348.5</v>
      </c>
      <c r="BC25" s="50">
        <f t="shared" si="21"/>
        <v>356.9</v>
      </c>
      <c r="BD25" s="50">
        <f t="shared" si="22"/>
        <v>0</v>
      </c>
      <c r="BE25" s="50">
        <f t="shared" si="23"/>
        <v>0</v>
      </c>
      <c r="BF25" s="50">
        <f t="shared" si="24"/>
        <v>161.30000000000001</v>
      </c>
      <c r="BG25" s="50">
        <f t="shared" si="25"/>
        <v>0</v>
      </c>
      <c r="BH25" s="50">
        <f t="shared" si="26"/>
        <v>696.7</v>
      </c>
      <c r="BI25" s="50">
        <f t="shared" si="27"/>
        <v>8919.7999999999993</v>
      </c>
      <c r="BJ25" s="50">
        <f t="shared" si="28"/>
        <v>0</v>
      </c>
      <c r="BK25" s="50">
        <f t="shared" si="29"/>
        <v>0</v>
      </c>
      <c r="BL25" s="50">
        <f t="shared" si="30"/>
        <v>0</v>
      </c>
      <c r="BM25" s="50">
        <f t="shared" si="31"/>
        <v>0</v>
      </c>
      <c r="BN25" s="50">
        <f t="shared" si="32"/>
        <v>0</v>
      </c>
    </row>
    <row r="26" spans="1:66" ht="24.95" customHeight="1">
      <c r="A26" s="31">
        <v>12</v>
      </c>
      <c r="B26" s="44" t="s">
        <v>43</v>
      </c>
      <c r="C26" s="45">
        <v>124</v>
      </c>
      <c r="D26" s="54">
        <v>0</v>
      </c>
      <c r="E26" s="54">
        <v>0</v>
      </c>
      <c r="F26" s="54">
        <v>0</v>
      </c>
      <c r="G26" s="54">
        <v>9</v>
      </c>
      <c r="H26" s="54">
        <v>0</v>
      </c>
      <c r="I26" s="54">
        <v>0</v>
      </c>
      <c r="J26" s="54">
        <v>2</v>
      </c>
      <c r="K26" s="54">
        <v>0</v>
      </c>
      <c r="L26" s="54">
        <v>0</v>
      </c>
      <c r="M26" s="54">
        <v>0</v>
      </c>
      <c r="N26" s="54">
        <v>0</v>
      </c>
      <c r="O26" s="54">
        <v>0</v>
      </c>
      <c r="P26" s="55">
        <v>26</v>
      </c>
      <c r="Q26" s="54">
        <v>0</v>
      </c>
      <c r="R26" s="54">
        <v>0</v>
      </c>
      <c r="S26" s="55">
        <v>0</v>
      </c>
      <c r="T26" s="54">
        <v>0</v>
      </c>
      <c r="U26" s="54">
        <v>0</v>
      </c>
      <c r="V26" s="55">
        <v>0</v>
      </c>
      <c r="W26" s="54">
        <v>0</v>
      </c>
      <c r="X26" s="54">
        <v>0</v>
      </c>
      <c r="Y26" s="55">
        <v>87</v>
      </c>
      <c r="Z26" s="54">
        <v>0</v>
      </c>
      <c r="AA26" s="54">
        <v>0</v>
      </c>
      <c r="AB26" s="55">
        <v>0</v>
      </c>
      <c r="AC26" s="54">
        <v>0</v>
      </c>
      <c r="AD26" s="54">
        <v>0</v>
      </c>
      <c r="AE26" s="55">
        <v>0</v>
      </c>
      <c r="AF26" s="47"/>
      <c r="AG26" s="48">
        <v>0.8</v>
      </c>
      <c r="AH26" s="48">
        <v>0.8</v>
      </c>
      <c r="AI26" s="49"/>
      <c r="AJ26" s="50">
        <f t="shared" si="2"/>
        <v>-15.965000000000002</v>
      </c>
      <c r="AK26" s="50">
        <f t="shared" si="3"/>
        <v>-175.26</v>
      </c>
      <c r="AL26" s="51">
        <f t="shared" si="4"/>
        <v>3633.2749999999996</v>
      </c>
      <c r="AM26" s="50">
        <f t="shared" si="5"/>
        <v>0</v>
      </c>
      <c r="AN26" s="50">
        <f t="shared" si="6"/>
        <v>0</v>
      </c>
      <c r="AO26" s="50">
        <f t="shared" si="7"/>
        <v>0</v>
      </c>
      <c r="AP26" s="50">
        <f t="shared" si="8"/>
        <v>319.3</v>
      </c>
      <c r="AQ26" s="50">
        <f t="shared" si="9"/>
        <v>0</v>
      </c>
      <c r="AR26" s="50">
        <f t="shared" si="10"/>
        <v>0</v>
      </c>
      <c r="AS26" s="50">
        <f t="shared" si="11"/>
        <v>80.900000000000006</v>
      </c>
      <c r="AT26" s="50">
        <f t="shared" si="12"/>
        <v>0</v>
      </c>
      <c r="AU26" s="50">
        <f t="shared" si="13"/>
        <v>0</v>
      </c>
      <c r="AV26" s="50">
        <f t="shared" si="14"/>
        <v>0</v>
      </c>
      <c r="AW26" s="50">
        <f t="shared" si="15"/>
        <v>0</v>
      </c>
      <c r="AX26" s="50">
        <f t="shared" si="16"/>
        <v>0</v>
      </c>
      <c r="AY26" s="50">
        <f t="shared" si="17"/>
        <v>431.1</v>
      </c>
      <c r="AZ26" s="50">
        <f t="shared" si="18"/>
        <v>0</v>
      </c>
      <c r="BA26" s="50">
        <f t="shared" si="19"/>
        <v>0</v>
      </c>
      <c r="BB26" s="50">
        <f t="shared" si="20"/>
        <v>0</v>
      </c>
      <c r="BC26" s="50">
        <f t="shared" si="21"/>
        <v>0</v>
      </c>
      <c r="BD26" s="50">
        <f t="shared" si="22"/>
        <v>0</v>
      </c>
      <c r="BE26" s="50">
        <f t="shared" si="23"/>
        <v>0</v>
      </c>
      <c r="BF26" s="50">
        <f t="shared" si="24"/>
        <v>0</v>
      </c>
      <c r="BG26" s="50">
        <f t="shared" si="25"/>
        <v>0</v>
      </c>
      <c r="BH26" s="50">
        <f t="shared" si="26"/>
        <v>2993.2</v>
      </c>
      <c r="BI26" s="50">
        <f t="shared" si="27"/>
        <v>0</v>
      </c>
      <c r="BJ26" s="50">
        <f t="shared" si="28"/>
        <v>0</v>
      </c>
      <c r="BK26" s="50">
        <f t="shared" si="29"/>
        <v>0</v>
      </c>
      <c r="BL26" s="50">
        <f t="shared" si="30"/>
        <v>0</v>
      </c>
      <c r="BM26" s="50">
        <f t="shared" si="31"/>
        <v>0</v>
      </c>
      <c r="BN26" s="50">
        <f t="shared" si="32"/>
        <v>0</v>
      </c>
    </row>
    <row r="27" spans="1:66" ht="32.450000000000003" customHeight="1">
      <c r="A27" s="31">
        <v>13</v>
      </c>
      <c r="B27" s="44" t="s">
        <v>44</v>
      </c>
      <c r="C27" s="56">
        <v>404</v>
      </c>
      <c r="D27" s="54">
        <v>0</v>
      </c>
      <c r="E27" s="54">
        <v>0</v>
      </c>
      <c r="F27" s="54">
        <v>0</v>
      </c>
      <c r="G27" s="54">
        <v>13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4">
        <v>0</v>
      </c>
      <c r="O27" s="54">
        <v>0</v>
      </c>
      <c r="P27" s="55">
        <v>116</v>
      </c>
      <c r="Q27" s="54">
        <v>31</v>
      </c>
      <c r="R27" s="54">
        <v>0</v>
      </c>
      <c r="S27" s="55">
        <v>2</v>
      </c>
      <c r="T27" s="54">
        <v>6</v>
      </c>
      <c r="U27" s="54">
        <v>0</v>
      </c>
      <c r="V27" s="55">
        <v>5</v>
      </c>
      <c r="W27" s="54">
        <v>8</v>
      </c>
      <c r="X27" s="54">
        <v>0</v>
      </c>
      <c r="Y27" s="55">
        <v>99</v>
      </c>
      <c r="Z27" s="54">
        <v>124</v>
      </c>
      <c r="AA27" s="54">
        <v>0</v>
      </c>
      <c r="AB27" s="55">
        <v>0</v>
      </c>
      <c r="AC27" s="54">
        <v>0</v>
      </c>
      <c r="AD27" s="54">
        <v>0</v>
      </c>
      <c r="AE27" s="55">
        <v>0</v>
      </c>
      <c r="AF27" s="48"/>
      <c r="AG27" s="48">
        <v>0.9</v>
      </c>
      <c r="AH27" s="48">
        <v>0.9</v>
      </c>
      <c r="AI27" s="49">
        <v>1</v>
      </c>
      <c r="AJ27" s="50">
        <f t="shared" si="2"/>
        <v>-51.89</v>
      </c>
      <c r="AK27" s="50">
        <f t="shared" si="3"/>
        <v>-1305.5200000000002</v>
      </c>
      <c r="AL27" s="51">
        <f t="shared" si="4"/>
        <v>12216.689999999999</v>
      </c>
      <c r="AM27" s="50">
        <f t="shared" si="5"/>
        <v>0</v>
      </c>
      <c r="AN27" s="50">
        <f t="shared" si="6"/>
        <v>0</v>
      </c>
      <c r="AO27" s="50">
        <f t="shared" si="7"/>
        <v>0</v>
      </c>
      <c r="AP27" s="50">
        <f t="shared" si="8"/>
        <v>518.9</v>
      </c>
      <c r="AQ27" s="50">
        <f t="shared" si="9"/>
        <v>0</v>
      </c>
      <c r="AR27" s="50">
        <f t="shared" si="10"/>
        <v>0</v>
      </c>
      <c r="AS27" s="50">
        <f t="shared" si="11"/>
        <v>0</v>
      </c>
      <c r="AT27" s="50">
        <f t="shared" si="12"/>
        <v>0</v>
      </c>
      <c r="AU27" s="50">
        <f t="shared" si="13"/>
        <v>0</v>
      </c>
      <c r="AV27" s="50">
        <f t="shared" si="14"/>
        <v>0</v>
      </c>
      <c r="AW27" s="50">
        <f t="shared" si="15"/>
        <v>0</v>
      </c>
      <c r="AX27" s="50">
        <f t="shared" si="16"/>
        <v>0</v>
      </c>
      <c r="AY27" s="50">
        <f t="shared" si="17"/>
        <v>2163.6999999999998</v>
      </c>
      <c r="AZ27" s="50">
        <f t="shared" si="18"/>
        <v>683.3</v>
      </c>
      <c r="BA27" s="50">
        <f t="shared" si="19"/>
        <v>0</v>
      </c>
      <c r="BB27" s="50">
        <f t="shared" si="20"/>
        <v>46.5</v>
      </c>
      <c r="BC27" s="50">
        <f t="shared" si="21"/>
        <v>164.7</v>
      </c>
      <c r="BD27" s="50">
        <f t="shared" si="22"/>
        <v>0</v>
      </c>
      <c r="BE27" s="50">
        <f t="shared" si="23"/>
        <v>170.6</v>
      </c>
      <c r="BF27" s="50">
        <f t="shared" si="24"/>
        <v>322.60000000000002</v>
      </c>
      <c r="BG27" s="50">
        <f t="shared" si="25"/>
        <v>0</v>
      </c>
      <c r="BH27" s="50">
        <f t="shared" si="26"/>
        <v>3831.8</v>
      </c>
      <c r="BI27" s="50">
        <f t="shared" si="27"/>
        <v>5672</v>
      </c>
      <c r="BJ27" s="50">
        <f t="shared" si="28"/>
        <v>0</v>
      </c>
      <c r="BK27" s="50">
        <f t="shared" si="29"/>
        <v>0</v>
      </c>
      <c r="BL27" s="50">
        <f t="shared" si="30"/>
        <v>0</v>
      </c>
      <c r="BM27" s="50">
        <f t="shared" si="31"/>
        <v>0</v>
      </c>
      <c r="BN27" s="50">
        <f t="shared" si="32"/>
        <v>0</v>
      </c>
    </row>
    <row r="28" spans="1:66" ht="32.450000000000003" customHeight="1">
      <c r="A28" s="31">
        <v>14</v>
      </c>
      <c r="B28" s="44" t="s">
        <v>45</v>
      </c>
      <c r="C28" s="45">
        <v>600</v>
      </c>
      <c r="D28" s="46">
        <v>1</v>
      </c>
      <c r="E28" s="46">
        <v>0</v>
      </c>
      <c r="F28" s="46">
        <v>0</v>
      </c>
      <c r="G28" s="46">
        <v>158</v>
      </c>
      <c r="H28" s="46">
        <v>0</v>
      </c>
      <c r="I28" s="46">
        <v>0</v>
      </c>
      <c r="J28" s="46">
        <v>0</v>
      </c>
      <c r="K28" s="46">
        <v>0</v>
      </c>
      <c r="L28" s="46">
        <v>0</v>
      </c>
      <c r="M28" s="46">
        <v>0</v>
      </c>
      <c r="N28" s="46">
        <v>0</v>
      </c>
      <c r="O28" s="46">
        <v>0</v>
      </c>
      <c r="P28" s="31">
        <v>137</v>
      </c>
      <c r="Q28" s="46">
        <v>0</v>
      </c>
      <c r="R28" s="46">
        <v>32</v>
      </c>
      <c r="S28" s="31">
        <v>0</v>
      </c>
      <c r="T28" s="46">
        <v>0</v>
      </c>
      <c r="U28" s="46">
        <v>3</v>
      </c>
      <c r="V28" s="31">
        <v>0</v>
      </c>
      <c r="W28" s="46">
        <v>0</v>
      </c>
      <c r="X28" s="46">
        <v>0</v>
      </c>
      <c r="Y28" s="31">
        <v>197</v>
      </c>
      <c r="Z28" s="46">
        <v>0</v>
      </c>
      <c r="AA28" s="46">
        <v>72</v>
      </c>
      <c r="AB28" s="31">
        <v>0</v>
      </c>
      <c r="AC28" s="46">
        <v>0</v>
      </c>
      <c r="AD28" s="46">
        <v>0</v>
      </c>
      <c r="AE28" s="31">
        <v>0</v>
      </c>
      <c r="AF28" s="47"/>
      <c r="AG28" s="48">
        <v>0.9</v>
      </c>
      <c r="AH28" s="48">
        <v>0.9</v>
      </c>
      <c r="AI28" s="49">
        <v>1</v>
      </c>
      <c r="AJ28" s="50">
        <f t="shared" si="2"/>
        <v>-633.51</v>
      </c>
      <c r="AK28" s="50">
        <f t="shared" si="3"/>
        <v>-1018.03</v>
      </c>
      <c r="AL28" s="51">
        <f t="shared" si="4"/>
        <v>25867.56</v>
      </c>
      <c r="AM28" s="50">
        <f t="shared" si="5"/>
        <v>28.2</v>
      </c>
      <c r="AN28" s="50">
        <f t="shared" si="6"/>
        <v>0</v>
      </c>
      <c r="AO28" s="50">
        <f t="shared" si="7"/>
        <v>0</v>
      </c>
      <c r="AP28" s="50">
        <f t="shared" si="8"/>
        <v>6306.9</v>
      </c>
      <c r="AQ28" s="50">
        <f t="shared" si="9"/>
        <v>0</v>
      </c>
      <c r="AR28" s="50">
        <f t="shared" si="10"/>
        <v>0</v>
      </c>
      <c r="AS28" s="50">
        <f t="shared" si="11"/>
        <v>0</v>
      </c>
      <c r="AT28" s="50">
        <f t="shared" si="12"/>
        <v>0</v>
      </c>
      <c r="AU28" s="50">
        <f t="shared" si="13"/>
        <v>0</v>
      </c>
      <c r="AV28" s="50">
        <f t="shared" si="14"/>
        <v>0</v>
      </c>
      <c r="AW28" s="50">
        <f t="shared" si="15"/>
        <v>0</v>
      </c>
      <c r="AX28" s="50">
        <f t="shared" si="16"/>
        <v>0</v>
      </c>
      <c r="AY28" s="50">
        <f t="shared" si="17"/>
        <v>2555.4</v>
      </c>
      <c r="AZ28" s="50">
        <f t="shared" si="18"/>
        <v>0</v>
      </c>
      <c r="BA28" s="50">
        <f t="shared" si="19"/>
        <v>2998.9</v>
      </c>
      <c r="BB28" s="50">
        <f t="shared" si="20"/>
        <v>0</v>
      </c>
      <c r="BC28" s="50">
        <f t="shared" si="21"/>
        <v>0</v>
      </c>
      <c r="BD28" s="50">
        <f t="shared" si="22"/>
        <v>320.2</v>
      </c>
      <c r="BE28" s="50">
        <f t="shared" si="23"/>
        <v>0</v>
      </c>
      <c r="BF28" s="50">
        <f t="shared" si="24"/>
        <v>0</v>
      </c>
      <c r="BG28" s="50">
        <f t="shared" si="25"/>
        <v>0</v>
      </c>
      <c r="BH28" s="50">
        <f t="shared" si="26"/>
        <v>7624.9</v>
      </c>
      <c r="BI28" s="50">
        <f t="shared" si="27"/>
        <v>0</v>
      </c>
      <c r="BJ28" s="50">
        <f t="shared" si="28"/>
        <v>7684.6</v>
      </c>
      <c r="BK28" s="50">
        <f t="shared" si="29"/>
        <v>0</v>
      </c>
      <c r="BL28" s="50">
        <f t="shared" si="30"/>
        <v>0</v>
      </c>
      <c r="BM28" s="50">
        <f t="shared" si="31"/>
        <v>0</v>
      </c>
      <c r="BN28" s="50">
        <f t="shared" si="32"/>
        <v>0</v>
      </c>
    </row>
    <row r="29" spans="1:66" ht="24.95" customHeight="1">
      <c r="A29" s="31">
        <v>15</v>
      </c>
      <c r="B29" s="44" t="s">
        <v>46</v>
      </c>
      <c r="C29" s="45">
        <v>430</v>
      </c>
      <c r="D29" s="46">
        <v>0</v>
      </c>
      <c r="E29" s="46">
        <v>0</v>
      </c>
      <c r="F29" s="46">
        <v>0</v>
      </c>
      <c r="G29" s="46">
        <v>99</v>
      </c>
      <c r="H29" s="46">
        <v>0</v>
      </c>
      <c r="I29" s="46">
        <v>0</v>
      </c>
      <c r="J29" s="46">
        <v>0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54</v>
      </c>
      <c r="Q29" s="46">
        <v>0</v>
      </c>
      <c r="R29" s="46">
        <v>26</v>
      </c>
      <c r="S29" s="46">
        <v>4</v>
      </c>
      <c r="T29" s="46">
        <v>0</v>
      </c>
      <c r="U29" s="46">
        <v>1</v>
      </c>
      <c r="V29" s="46">
        <v>10</v>
      </c>
      <c r="W29" s="46">
        <v>0</v>
      </c>
      <c r="X29" s="46">
        <v>1</v>
      </c>
      <c r="Y29" s="46">
        <v>167</v>
      </c>
      <c r="Z29" s="46">
        <v>0</v>
      </c>
      <c r="AA29" s="46">
        <v>0</v>
      </c>
      <c r="AB29" s="46">
        <v>0</v>
      </c>
      <c r="AC29" s="46">
        <v>0</v>
      </c>
      <c r="AD29" s="46">
        <v>0</v>
      </c>
      <c r="AE29" s="46">
        <v>0</v>
      </c>
      <c r="AF29" s="47"/>
      <c r="AG29" s="48">
        <v>0.8</v>
      </c>
      <c r="AH29" s="48">
        <v>0.8</v>
      </c>
      <c r="AI29" s="49">
        <v>1</v>
      </c>
      <c r="AJ29" s="50">
        <f t="shared" si="2"/>
        <v>-175.63499999999999</v>
      </c>
      <c r="AK29" s="50">
        <f t="shared" si="3"/>
        <v>-351.33500000000004</v>
      </c>
      <c r="AL29" s="51">
        <f t="shared" si="4"/>
        <v>12649.43</v>
      </c>
      <c r="AM29" s="50">
        <f t="shared" si="5"/>
        <v>0</v>
      </c>
      <c r="AN29" s="50">
        <f t="shared" si="6"/>
        <v>0</v>
      </c>
      <c r="AO29" s="50">
        <f t="shared" si="7"/>
        <v>0</v>
      </c>
      <c r="AP29" s="50">
        <f t="shared" si="8"/>
        <v>3512.7</v>
      </c>
      <c r="AQ29" s="50">
        <f t="shared" si="9"/>
        <v>0</v>
      </c>
      <c r="AR29" s="50">
        <f t="shared" si="10"/>
        <v>0</v>
      </c>
      <c r="AS29" s="50">
        <f t="shared" si="11"/>
        <v>0</v>
      </c>
      <c r="AT29" s="50">
        <f t="shared" si="12"/>
        <v>0</v>
      </c>
      <c r="AU29" s="50">
        <f t="shared" si="13"/>
        <v>0</v>
      </c>
      <c r="AV29" s="50">
        <f t="shared" si="14"/>
        <v>0</v>
      </c>
      <c r="AW29" s="50">
        <f t="shared" si="15"/>
        <v>0</v>
      </c>
      <c r="AX29" s="50">
        <f t="shared" si="16"/>
        <v>0</v>
      </c>
      <c r="AY29" s="50">
        <f t="shared" si="17"/>
        <v>895.3</v>
      </c>
      <c r="AZ29" s="50">
        <f t="shared" si="18"/>
        <v>0</v>
      </c>
      <c r="BA29" s="50">
        <f t="shared" si="19"/>
        <v>2436.6</v>
      </c>
      <c r="BB29" s="50">
        <f t="shared" si="20"/>
        <v>82.6</v>
      </c>
      <c r="BC29" s="50">
        <f t="shared" si="21"/>
        <v>0</v>
      </c>
      <c r="BD29" s="50">
        <f t="shared" si="22"/>
        <v>106.7</v>
      </c>
      <c r="BE29" s="50">
        <f t="shared" si="23"/>
        <v>303.3</v>
      </c>
      <c r="BF29" s="50">
        <f t="shared" si="24"/>
        <v>0</v>
      </c>
      <c r="BG29" s="50">
        <f t="shared" si="25"/>
        <v>93.7</v>
      </c>
      <c r="BH29" s="50">
        <f t="shared" si="26"/>
        <v>5745.5</v>
      </c>
      <c r="BI29" s="50">
        <f t="shared" si="27"/>
        <v>0</v>
      </c>
      <c r="BJ29" s="50">
        <f t="shared" si="28"/>
        <v>0</v>
      </c>
      <c r="BK29" s="50">
        <f t="shared" si="29"/>
        <v>0</v>
      </c>
      <c r="BL29" s="50">
        <f t="shared" si="30"/>
        <v>0</v>
      </c>
      <c r="BM29" s="50">
        <f t="shared" si="31"/>
        <v>0</v>
      </c>
      <c r="BN29" s="50">
        <f t="shared" si="32"/>
        <v>0</v>
      </c>
    </row>
    <row r="30" spans="1:66" ht="24.95" customHeight="1">
      <c r="A30" s="31">
        <v>16</v>
      </c>
      <c r="B30" s="44" t="s">
        <v>47</v>
      </c>
      <c r="C30" s="56">
        <v>91</v>
      </c>
      <c r="D30" s="57">
        <v>0</v>
      </c>
      <c r="E30" s="57">
        <v>0</v>
      </c>
      <c r="F30" s="57">
        <v>0</v>
      </c>
      <c r="G30" s="57">
        <v>4</v>
      </c>
      <c r="H30" s="57">
        <v>0</v>
      </c>
      <c r="I30" s="57">
        <v>0</v>
      </c>
      <c r="J30" s="57">
        <v>8</v>
      </c>
      <c r="K30" s="57">
        <v>0</v>
      </c>
      <c r="L30" s="57">
        <v>0</v>
      </c>
      <c r="M30" s="57">
        <v>0</v>
      </c>
      <c r="N30" s="57">
        <v>0</v>
      </c>
      <c r="O30" s="58">
        <v>0</v>
      </c>
      <c r="P30" s="59">
        <v>19</v>
      </c>
      <c r="Q30" s="58">
        <v>0</v>
      </c>
      <c r="R30" s="58">
        <v>0</v>
      </c>
      <c r="S30" s="59">
        <v>13</v>
      </c>
      <c r="T30" s="59">
        <v>0</v>
      </c>
      <c r="U30" s="58">
        <v>0</v>
      </c>
      <c r="V30" s="58">
        <v>0</v>
      </c>
      <c r="W30" s="58">
        <v>0</v>
      </c>
      <c r="X30" s="58">
        <v>0</v>
      </c>
      <c r="Y30" s="58">
        <v>41</v>
      </c>
      <c r="Z30" s="58">
        <v>6</v>
      </c>
      <c r="AA30" s="58">
        <v>0</v>
      </c>
      <c r="AB30" s="60">
        <v>0</v>
      </c>
      <c r="AC30" s="58">
        <v>0</v>
      </c>
      <c r="AD30" s="58">
        <v>0</v>
      </c>
      <c r="AE30" s="58">
        <v>0</v>
      </c>
      <c r="AF30" s="48"/>
      <c r="AG30" s="48">
        <v>0.9</v>
      </c>
      <c r="AH30" s="48">
        <v>0.9</v>
      </c>
      <c r="AI30" s="49"/>
      <c r="AJ30" s="50">
        <f t="shared" si="2"/>
        <v>-15.969999999999999</v>
      </c>
      <c r="AK30" s="50">
        <f t="shared" si="3"/>
        <v>-288.18</v>
      </c>
      <c r="AL30" s="51">
        <f t="shared" si="4"/>
        <v>2737.3500000000004</v>
      </c>
      <c r="AM30" s="50">
        <f t="shared" si="5"/>
        <v>0</v>
      </c>
      <c r="AN30" s="50">
        <f t="shared" si="6"/>
        <v>0</v>
      </c>
      <c r="AO30" s="50">
        <f t="shared" si="7"/>
        <v>0</v>
      </c>
      <c r="AP30" s="50">
        <f t="shared" si="8"/>
        <v>159.69999999999999</v>
      </c>
      <c r="AQ30" s="50">
        <f t="shared" si="9"/>
        <v>0</v>
      </c>
      <c r="AR30" s="50">
        <f t="shared" si="10"/>
        <v>0</v>
      </c>
      <c r="AS30" s="50">
        <f t="shared" si="11"/>
        <v>364</v>
      </c>
      <c r="AT30" s="50">
        <f t="shared" si="12"/>
        <v>0</v>
      </c>
      <c r="AU30" s="50">
        <f t="shared" si="13"/>
        <v>0</v>
      </c>
      <c r="AV30" s="50">
        <f t="shared" si="14"/>
        <v>0</v>
      </c>
      <c r="AW30" s="50">
        <f t="shared" si="15"/>
        <v>0</v>
      </c>
      <c r="AX30" s="50">
        <f t="shared" si="16"/>
        <v>0</v>
      </c>
      <c r="AY30" s="50">
        <f t="shared" si="17"/>
        <v>354.4</v>
      </c>
      <c r="AZ30" s="50">
        <f t="shared" si="18"/>
        <v>0</v>
      </c>
      <c r="BA30" s="50">
        <f t="shared" si="19"/>
        <v>0</v>
      </c>
      <c r="BB30" s="50">
        <f t="shared" si="20"/>
        <v>302</v>
      </c>
      <c r="BC30" s="50">
        <f t="shared" si="21"/>
        <v>0</v>
      </c>
      <c r="BD30" s="50">
        <f t="shared" si="22"/>
        <v>0</v>
      </c>
      <c r="BE30" s="50">
        <f t="shared" si="23"/>
        <v>0</v>
      </c>
      <c r="BF30" s="50">
        <f t="shared" si="24"/>
        <v>0</v>
      </c>
      <c r="BG30" s="50">
        <f t="shared" si="25"/>
        <v>0</v>
      </c>
      <c r="BH30" s="50">
        <f t="shared" si="26"/>
        <v>1586.9</v>
      </c>
      <c r="BI30" s="50">
        <f t="shared" si="27"/>
        <v>274.5</v>
      </c>
      <c r="BJ30" s="50">
        <f t="shared" si="28"/>
        <v>0</v>
      </c>
      <c r="BK30" s="50">
        <f t="shared" si="29"/>
        <v>0</v>
      </c>
      <c r="BL30" s="50">
        <f t="shared" si="30"/>
        <v>0</v>
      </c>
      <c r="BM30" s="50">
        <f t="shared" si="31"/>
        <v>0</v>
      </c>
      <c r="BN30" s="50">
        <f t="shared" si="32"/>
        <v>0</v>
      </c>
    </row>
    <row r="31" spans="1:66" ht="41.25" customHeight="1">
      <c r="A31" s="31">
        <v>17</v>
      </c>
      <c r="B31" s="44" t="s">
        <v>48</v>
      </c>
      <c r="C31" s="45">
        <v>309</v>
      </c>
      <c r="D31" s="46">
        <v>1</v>
      </c>
      <c r="E31" s="46"/>
      <c r="F31" s="46"/>
      <c r="G31" s="46">
        <v>14</v>
      </c>
      <c r="H31" s="46"/>
      <c r="I31" s="46"/>
      <c r="J31" s="46">
        <v>3</v>
      </c>
      <c r="K31" s="46"/>
      <c r="L31" s="46"/>
      <c r="M31" s="46"/>
      <c r="N31" s="46"/>
      <c r="O31" s="46"/>
      <c r="P31" s="31">
        <v>45</v>
      </c>
      <c r="Q31" s="46">
        <v>22</v>
      </c>
      <c r="R31" s="46"/>
      <c r="S31" s="31">
        <v>9</v>
      </c>
      <c r="T31" s="46">
        <v>1</v>
      </c>
      <c r="U31" s="46"/>
      <c r="V31" s="31">
        <v>13</v>
      </c>
      <c r="W31" s="46">
        <v>8</v>
      </c>
      <c r="X31" s="46"/>
      <c r="Y31" s="31">
        <v>103</v>
      </c>
      <c r="Z31" s="46">
        <v>90</v>
      </c>
      <c r="AA31" s="46"/>
      <c r="AB31" s="31"/>
      <c r="AC31" s="46"/>
      <c r="AD31" s="46"/>
      <c r="AE31" s="31"/>
      <c r="AF31" s="47"/>
      <c r="AG31" s="48">
        <v>0.9</v>
      </c>
      <c r="AH31" s="48">
        <v>0.9</v>
      </c>
      <c r="AI31" s="49"/>
      <c r="AJ31" s="50">
        <f t="shared" si="2"/>
        <v>-58.7</v>
      </c>
      <c r="AK31" s="50">
        <f t="shared" si="3"/>
        <v>-1056.7</v>
      </c>
      <c r="AL31" s="51">
        <f t="shared" si="4"/>
        <v>10038.599999999999</v>
      </c>
      <c r="AM31" s="50">
        <f t="shared" si="5"/>
        <v>28.2</v>
      </c>
      <c r="AN31" s="50">
        <f t="shared" si="6"/>
        <v>0</v>
      </c>
      <c r="AO31" s="50">
        <f t="shared" si="7"/>
        <v>0</v>
      </c>
      <c r="AP31" s="50">
        <f t="shared" si="8"/>
        <v>558.79999999999995</v>
      </c>
      <c r="AQ31" s="50">
        <f t="shared" si="9"/>
        <v>0</v>
      </c>
      <c r="AR31" s="50">
        <f t="shared" si="10"/>
        <v>0</v>
      </c>
      <c r="AS31" s="50">
        <f t="shared" si="11"/>
        <v>136.5</v>
      </c>
      <c r="AT31" s="50">
        <f t="shared" si="12"/>
        <v>0</v>
      </c>
      <c r="AU31" s="50">
        <f t="shared" si="13"/>
        <v>0</v>
      </c>
      <c r="AV31" s="50">
        <f t="shared" si="14"/>
        <v>0</v>
      </c>
      <c r="AW31" s="50">
        <f t="shared" si="15"/>
        <v>0</v>
      </c>
      <c r="AX31" s="50">
        <f t="shared" si="16"/>
        <v>0</v>
      </c>
      <c r="AY31" s="50">
        <f t="shared" si="17"/>
        <v>839.3</v>
      </c>
      <c r="AZ31" s="50">
        <f t="shared" si="18"/>
        <v>485</v>
      </c>
      <c r="BA31" s="50">
        <f t="shared" si="19"/>
        <v>0</v>
      </c>
      <c r="BB31" s="50">
        <f t="shared" si="20"/>
        <v>209.1</v>
      </c>
      <c r="BC31" s="50">
        <f t="shared" si="21"/>
        <v>27.5</v>
      </c>
      <c r="BD31" s="50">
        <f t="shared" si="22"/>
        <v>0</v>
      </c>
      <c r="BE31" s="50">
        <f t="shared" si="23"/>
        <v>443.6</v>
      </c>
      <c r="BF31" s="50">
        <f t="shared" si="24"/>
        <v>322.60000000000002</v>
      </c>
      <c r="BG31" s="50">
        <f t="shared" si="25"/>
        <v>0</v>
      </c>
      <c r="BH31" s="50">
        <f t="shared" si="26"/>
        <v>3986.6</v>
      </c>
      <c r="BI31" s="50">
        <f t="shared" si="27"/>
        <v>4116.8</v>
      </c>
      <c r="BJ31" s="50">
        <f t="shared" si="28"/>
        <v>0</v>
      </c>
      <c r="BK31" s="50">
        <f t="shared" si="29"/>
        <v>0</v>
      </c>
      <c r="BL31" s="50">
        <f t="shared" si="30"/>
        <v>0</v>
      </c>
      <c r="BM31" s="50">
        <f t="shared" si="31"/>
        <v>0</v>
      </c>
      <c r="BN31" s="50">
        <f t="shared" si="32"/>
        <v>0</v>
      </c>
    </row>
    <row r="32" spans="1:66" ht="24.95" customHeight="1">
      <c r="A32" s="31">
        <v>18</v>
      </c>
      <c r="B32" s="44" t="s">
        <v>49</v>
      </c>
      <c r="C32" s="45">
        <v>679</v>
      </c>
      <c r="D32" s="31">
        <v>2</v>
      </c>
      <c r="E32" s="46">
        <v>0</v>
      </c>
      <c r="F32" s="46">
        <v>0</v>
      </c>
      <c r="G32" s="31">
        <v>92</v>
      </c>
      <c r="H32" s="46">
        <v>0</v>
      </c>
      <c r="I32" s="46">
        <v>0</v>
      </c>
      <c r="J32" s="31">
        <v>0</v>
      </c>
      <c r="K32" s="46">
        <v>0</v>
      </c>
      <c r="L32" s="46">
        <v>0</v>
      </c>
      <c r="M32" s="31">
        <v>1</v>
      </c>
      <c r="N32" s="46">
        <v>2</v>
      </c>
      <c r="O32" s="46">
        <v>0</v>
      </c>
      <c r="P32" s="31">
        <v>142</v>
      </c>
      <c r="Q32" s="46">
        <v>0</v>
      </c>
      <c r="R32" s="46">
        <v>32</v>
      </c>
      <c r="S32" s="31">
        <v>7</v>
      </c>
      <c r="T32" s="46">
        <v>0</v>
      </c>
      <c r="U32" s="46">
        <v>4</v>
      </c>
      <c r="V32" s="31">
        <v>32</v>
      </c>
      <c r="W32" s="46">
        <v>3</v>
      </c>
      <c r="X32" s="46">
        <v>8</v>
      </c>
      <c r="Y32" s="31">
        <v>246</v>
      </c>
      <c r="Z32" s="46">
        <v>36</v>
      </c>
      <c r="AA32" s="46">
        <v>72</v>
      </c>
      <c r="AB32" s="31">
        <v>0</v>
      </c>
      <c r="AC32" s="46">
        <v>0</v>
      </c>
      <c r="AD32" s="46">
        <v>0</v>
      </c>
      <c r="AE32" s="31">
        <v>0</v>
      </c>
      <c r="AF32" s="47"/>
      <c r="AG32" s="48">
        <v>0.9</v>
      </c>
      <c r="AH32" s="48">
        <v>0.91</v>
      </c>
      <c r="AI32" s="49">
        <v>1</v>
      </c>
      <c r="AJ32" s="50">
        <f t="shared" si="2"/>
        <v>-374.32000000000005</v>
      </c>
      <c r="AK32" s="50">
        <f t="shared" si="3"/>
        <v>-1536.1000000000001</v>
      </c>
      <c r="AL32" s="51">
        <f t="shared" si="4"/>
        <v>29218.380000000005</v>
      </c>
      <c r="AM32" s="50">
        <f t="shared" si="5"/>
        <v>56.4</v>
      </c>
      <c r="AN32" s="50">
        <f t="shared" si="6"/>
        <v>0</v>
      </c>
      <c r="AO32" s="50">
        <f t="shared" si="7"/>
        <v>0</v>
      </c>
      <c r="AP32" s="50">
        <f t="shared" si="8"/>
        <v>3672.3</v>
      </c>
      <c r="AQ32" s="50">
        <f t="shared" si="9"/>
        <v>0</v>
      </c>
      <c r="AR32" s="50">
        <f t="shared" si="10"/>
        <v>0</v>
      </c>
      <c r="AS32" s="50">
        <f t="shared" si="11"/>
        <v>0</v>
      </c>
      <c r="AT32" s="50">
        <f t="shared" si="12"/>
        <v>0</v>
      </c>
      <c r="AU32" s="50">
        <f t="shared" si="13"/>
        <v>0</v>
      </c>
      <c r="AV32" s="50">
        <f t="shared" si="14"/>
        <v>14.5</v>
      </c>
      <c r="AW32" s="50">
        <f t="shared" si="15"/>
        <v>164.5</v>
      </c>
      <c r="AX32" s="50">
        <f t="shared" si="16"/>
        <v>0</v>
      </c>
      <c r="AY32" s="50">
        <f t="shared" si="17"/>
        <v>2678</v>
      </c>
      <c r="AZ32" s="50">
        <f t="shared" si="18"/>
        <v>0</v>
      </c>
      <c r="BA32" s="50">
        <f t="shared" si="19"/>
        <v>2998.9</v>
      </c>
      <c r="BB32" s="50">
        <f t="shared" si="20"/>
        <v>164.4</v>
      </c>
      <c r="BC32" s="50">
        <f t="shared" si="21"/>
        <v>0</v>
      </c>
      <c r="BD32" s="50">
        <f t="shared" si="22"/>
        <v>426.9</v>
      </c>
      <c r="BE32" s="50">
        <f t="shared" si="23"/>
        <v>1104.0999999999999</v>
      </c>
      <c r="BF32" s="50">
        <f t="shared" si="24"/>
        <v>122.3</v>
      </c>
      <c r="BG32" s="50">
        <f t="shared" si="25"/>
        <v>749.7</v>
      </c>
      <c r="BH32" s="50">
        <f t="shared" si="26"/>
        <v>9627.2000000000007</v>
      </c>
      <c r="BI32" s="50">
        <f t="shared" si="27"/>
        <v>1665</v>
      </c>
      <c r="BJ32" s="50">
        <f t="shared" si="28"/>
        <v>7684.6</v>
      </c>
      <c r="BK32" s="50">
        <f t="shared" si="29"/>
        <v>0</v>
      </c>
      <c r="BL32" s="50">
        <f t="shared" si="30"/>
        <v>0</v>
      </c>
      <c r="BM32" s="50">
        <f t="shared" si="31"/>
        <v>0</v>
      </c>
      <c r="BN32" s="50">
        <f t="shared" si="32"/>
        <v>0</v>
      </c>
    </row>
    <row r="33" spans="1:66" ht="31.5">
      <c r="A33" s="31">
        <v>19</v>
      </c>
      <c r="B33" s="44" t="s">
        <v>50</v>
      </c>
      <c r="C33" s="56">
        <v>2125</v>
      </c>
      <c r="D33" s="57">
        <v>1</v>
      </c>
      <c r="E33" s="57">
        <v>0</v>
      </c>
      <c r="F33" s="57">
        <v>0</v>
      </c>
      <c r="G33" s="57">
        <v>996</v>
      </c>
      <c r="H33" s="57">
        <v>0</v>
      </c>
      <c r="I33" s="57">
        <v>0</v>
      </c>
      <c r="J33" s="57">
        <v>0</v>
      </c>
      <c r="K33" s="57">
        <v>0</v>
      </c>
      <c r="L33" s="57">
        <v>0</v>
      </c>
      <c r="M33" s="57">
        <v>0</v>
      </c>
      <c r="N33" s="57">
        <v>0</v>
      </c>
      <c r="O33" s="58">
        <v>0</v>
      </c>
      <c r="P33" s="58">
        <v>502</v>
      </c>
      <c r="Q33" s="58">
        <v>0</v>
      </c>
      <c r="R33" s="58">
        <v>0</v>
      </c>
      <c r="S33" s="58">
        <v>9</v>
      </c>
      <c r="T33" s="58">
        <v>0</v>
      </c>
      <c r="U33" s="58">
        <v>0</v>
      </c>
      <c r="V33" s="58">
        <v>45</v>
      </c>
      <c r="W33" s="58">
        <v>0</v>
      </c>
      <c r="X33" s="58">
        <v>0</v>
      </c>
      <c r="Y33" s="58">
        <v>568</v>
      </c>
      <c r="Z33" s="58">
        <v>4</v>
      </c>
      <c r="AA33" s="58">
        <v>0</v>
      </c>
      <c r="AB33" s="58">
        <v>0</v>
      </c>
      <c r="AC33" s="58">
        <v>0</v>
      </c>
      <c r="AD33" s="58">
        <v>0</v>
      </c>
      <c r="AE33" s="58">
        <v>0</v>
      </c>
      <c r="AF33" s="48"/>
      <c r="AG33" s="48">
        <v>0.9</v>
      </c>
      <c r="AH33" s="48">
        <v>0.9</v>
      </c>
      <c r="AI33" s="49"/>
      <c r="AJ33" s="50">
        <f t="shared" si="2"/>
        <v>-3978.5299999999997</v>
      </c>
      <c r="AK33" s="50">
        <f t="shared" si="3"/>
        <v>-3327.56</v>
      </c>
      <c r="AL33" s="51">
        <f t="shared" si="4"/>
        <v>65754.81</v>
      </c>
      <c r="AM33" s="50">
        <f t="shared" si="5"/>
        <v>28.2</v>
      </c>
      <c r="AN33" s="50">
        <f t="shared" si="6"/>
        <v>0</v>
      </c>
      <c r="AO33" s="50">
        <f t="shared" si="7"/>
        <v>0</v>
      </c>
      <c r="AP33" s="50">
        <f t="shared" si="8"/>
        <v>39757.1</v>
      </c>
      <c r="AQ33" s="50">
        <f t="shared" si="9"/>
        <v>0</v>
      </c>
      <c r="AR33" s="50">
        <f t="shared" si="10"/>
        <v>0</v>
      </c>
      <c r="AS33" s="50">
        <f t="shared" si="11"/>
        <v>0</v>
      </c>
      <c r="AT33" s="50">
        <f t="shared" si="12"/>
        <v>0</v>
      </c>
      <c r="AU33" s="50">
        <f t="shared" si="13"/>
        <v>0</v>
      </c>
      <c r="AV33" s="50">
        <f t="shared" si="14"/>
        <v>0</v>
      </c>
      <c r="AW33" s="50">
        <f t="shared" si="15"/>
        <v>0</v>
      </c>
      <c r="AX33" s="50">
        <f t="shared" si="16"/>
        <v>0</v>
      </c>
      <c r="AY33" s="50">
        <f t="shared" si="17"/>
        <v>9363.4</v>
      </c>
      <c r="AZ33" s="50">
        <f t="shared" si="18"/>
        <v>0</v>
      </c>
      <c r="BA33" s="50">
        <f t="shared" si="19"/>
        <v>0</v>
      </c>
      <c r="BB33" s="50">
        <f t="shared" si="20"/>
        <v>209.1</v>
      </c>
      <c r="BC33" s="50">
        <f t="shared" si="21"/>
        <v>0</v>
      </c>
      <c r="BD33" s="50">
        <f t="shared" si="22"/>
        <v>0</v>
      </c>
      <c r="BE33" s="50">
        <f t="shared" si="23"/>
        <v>1535.6</v>
      </c>
      <c r="BF33" s="50">
        <f t="shared" si="24"/>
        <v>0</v>
      </c>
      <c r="BG33" s="50">
        <f t="shared" si="25"/>
        <v>0</v>
      </c>
      <c r="BH33" s="50">
        <f t="shared" si="26"/>
        <v>21984.5</v>
      </c>
      <c r="BI33" s="50">
        <f t="shared" si="27"/>
        <v>183</v>
      </c>
      <c r="BJ33" s="50">
        <f t="shared" si="28"/>
        <v>0</v>
      </c>
      <c r="BK33" s="50">
        <f t="shared" si="29"/>
        <v>0</v>
      </c>
      <c r="BL33" s="50">
        <f t="shared" si="30"/>
        <v>0</v>
      </c>
      <c r="BM33" s="50">
        <f t="shared" si="31"/>
        <v>0</v>
      </c>
      <c r="BN33" s="50">
        <f t="shared" si="32"/>
        <v>0</v>
      </c>
    </row>
    <row r="34" spans="1:66" ht="24.95" customHeight="1">
      <c r="A34" s="31">
        <v>20</v>
      </c>
      <c r="B34" s="44" t="s">
        <v>51</v>
      </c>
      <c r="C34" s="45">
        <v>599</v>
      </c>
      <c r="D34" s="46"/>
      <c r="E34" s="46"/>
      <c r="F34" s="46"/>
      <c r="G34" s="46">
        <v>27</v>
      </c>
      <c r="H34" s="46"/>
      <c r="I34" s="46"/>
      <c r="J34" s="46"/>
      <c r="K34" s="46"/>
      <c r="L34" s="46"/>
      <c r="M34" s="46"/>
      <c r="N34" s="46"/>
      <c r="O34" s="46"/>
      <c r="P34" s="31">
        <v>97</v>
      </c>
      <c r="Q34" s="46">
        <v>5</v>
      </c>
      <c r="R34" s="46">
        <v>21</v>
      </c>
      <c r="S34" s="31">
        <v>13</v>
      </c>
      <c r="T34" s="46">
        <v>3</v>
      </c>
      <c r="U34" s="46">
        <v>4</v>
      </c>
      <c r="V34" s="31">
        <v>1</v>
      </c>
      <c r="W34" s="46">
        <v>2</v>
      </c>
      <c r="X34" s="46">
        <v>10</v>
      </c>
      <c r="Y34" s="31">
        <v>220</v>
      </c>
      <c r="Z34" s="46">
        <v>3</v>
      </c>
      <c r="AA34" s="46">
        <v>75</v>
      </c>
      <c r="AB34" s="31">
        <v>33</v>
      </c>
      <c r="AC34" s="46">
        <v>12</v>
      </c>
      <c r="AD34" s="46"/>
      <c r="AE34" s="31">
        <v>73</v>
      </c>
      <c r="AF34" s="47">
        <v>1</v>
      </c>
      <c r="AG34" s="48">
        <v>0.8</v>
      </c>
      <c r="AH34" s="48">
        <v>0.81</v>
      </c>
      <c r="AI34" s="49">
        <v>1</v>
      </c>
      <c r="AJ34" s="50">
        <f t="shared" si="2"/>
        <v>-47.900000000000006</v>
      </c>
      <c r="AK34" s="50">
        <f t="shared" si="3"/>
        <v>-996.38</v>
      </c>
      <c r="AL34" s="51">
        <f t="shared" si="4"/>
        <v>35535.72</v>
      </c>
      <c r="AM34" s="50">
        <f t="shared" si="5"/>
        <v>0</v>
      </c>
      <c r="AN34" s="50">
        <f t="shared" si="6"/>
        <v>0</v>
      </c>
      <c r="AO34" s="50">
        <f t="shared" si="7"/>
        <v>0</v>
      </c>
      <c r="AP34" s="50">
        <f t="shared" si="8"/>
        <v>958</v>
      </c>
      <c r="AQ34" s="50">
        <f t="shared" si="9"/>
        <v>0</v>
      </c>
      <c r="AR34" s="50">
        <f t="shared" si="10"/>
        <v>0</v>
      </c>
      <c r="AS34" s="50">
        <f t="shared" si="11"/>
        <v>0</v>
      </c>
      <c r="AT34" s="50">
        <f t="shared" si="12"/>
        <v>0</v>
      </c>
      <c r="AU34" s="50">
        <f t="shared" si="13"/>
        <v>0</v>
      </c>
      <c r="AV34" s="50">
        <f t="shared" si="14"/>
        <v>0</v>
      </c>
      <c r="AW34" s="50">
        <f t="shared" si="15"/>
        <v>0</v>
      </c>
      <c r="AX34" s="50">
        <f t="shared" si="16"/>
        <v>0</v>
      </c>
      <c r="AY34" s="50">
        <f t="shared" si="17"/>
        <v>1628.3</v>
      </c>
      <c r="AZ34" s="50">
        <f t="shared" si="18"/>
        <v>99.2</v>
      </c>
      <c r="BA34" s="50">
        <f t="shared" si="19"/>
        <v>1968.1</v>
      </c>
      <c r="BB34" s="50">
        <f t="shared" si="20"/>
        <v>271.8</v>
      </c>
      <c r="BC34" s="50">
        <f t="shared" si="21"/>
        <v>74.099999999999994</v>
      </c>
      <c r="BD34" s="50">
        <f t="shared" si="22"/>
        <v>426.9</v>
      </c>
      <c r="BE34" s="50">
        <f t="shared" si="23"/>
        <v>30.7</v>
      </c>
      <c r="BF34" s="50">
        <f t="shared" si="24"/>
        <v>72.599999999999994</v>
      </c>
      <c r="BG34" s="50">
        <f t="shared" si="25"/>
        <v>937.2</v>
      </c>
      <c r="BH34" s="50">
        <f t="shared" si="26"/>
        <v>7663.6</v>
      </c>
      <c r="BI34" s="50">
        <f t="shared" si="27"/>
        <v>123.5</v>
      </c>
      <c r="BJ34" s="50">
        <f t="shared" si="28"/>
        <v>8004.8</v>
      </c>
      <c r="BK34" s="50">
        <f t="shared" si="29"/>
        <v>3038</v>
      </c>
      <c r="BL34" s="50">
        <f t="shared" si="30"/>
        <v>1351.3</v>
      </c>
      <c r="BM34" s="50">
        <f t="shared" si="31"/>
        <v>0</v>
      </c>
      <c r="BN34" s="50">
        <f t="shared" si="32"/>
        <v>9931.9</v>
      </c>
    </row>
    <row r="35" spans="1:66" ht="47.25">
      <c r="A35" s="31">
        <v>21</v>
      </c>
      <c r="B35" s="44" t="s">
        <v>52</v>
      </c>
      <c r="C35" s="45">
        <v>36</v>
      </c>
      <c r="D35" s="46">
        <v>0</v>
      </c>
      <c r="E35" s="46">
        <v>0</v>
      </c>
      <c r="F35" s="46">
        <v>0</v>
      </c>
      <c r="G35" s="46">
        <v>0</v>
      </c>
      <c r="H35" s="46">
        <v>0</v>
      </c>
      <c r="I35" s="46">
        <v>0</v>
      </c>
      <c r="J35" s="46">
        <v>0</v>
      </c>
      <c r="K35" s="46">
        <v>0</v>
      </c>
      <c r="L35" s="46">
        <v>0</v>
      </c>
      <c r="M35" s="46">
        <v>0</v>
      </c>
      <c r="N35" s="46">
        <v>0</v>
      </c>
      <c r="O35" s="46">
        <v>0</v>
      </c>
      <c r="P35" s="31">
        <v>10</v>
      </c>
      <c r="Q35" s="46">
        <v>0</v>
      </c>
      <c r="R35" s="46">
        <v>0</v>
      </c>
      <c r="S35" s="31">
        <v>4</v>
      </c>
      <c r="T35" s="46">
        <v>0</v>
      </c>
      <c r="U35" s="46">
        <v>0</v>
      </c>
      <c r="V35" s="31">
        <v>0</v>
      </c>
      <c r="W35" s="46">
        <v>0</v>
      </c>
      <c r="X35" s="46">
        <v>0</v>
      </c>
      <c r="Y35" s="31">
        <v>22</v>
      </c>
      <c r="Z35" s="46">
        <v>0</v>
      </c>
      <c r="AA35" s="46">
        <v>0</v>
      </c>
      <c r="AB35" s="31">
        <v>0</v>
      </c>
      <c r="AC35" s="46">
        <v>0</v>
      </c>
      <c r="AD35" s="46">
        <v>0</v>
      </c>
      <c r="AE35" s="31">
        <v>0</v>
      </c>
      <c r="AF35" s="47"/>
      <c r="AG35" s="48">
        <v>0.9</v>
      </c>
      <c r="AH35" s="48">
        <v>0.9</v>
      </c>
      <c r="AI35" s="49"/>
      <c r="AJ35" s="50">
        <f t="shared" si="2"/>
        <v>0</v>
      </c>
      <c r="AK35" s="50">
        <f t="shared" si="3"/>
        <v>-113.09000000000002</v>
      </c>
      <c r="AL35" s="51">
        <f t="shared" si="4"/>
        <v>1017.8100000000001</v>
      </c>
      <c r="AM35" s="50">
        <f t="shared" si="5"/>
        <v>0</v>
      </c>
      <c r="AN35" s="50">
        <f t="shared" si="6"/>
        <v>0</v>
      </c>
      <c r="AO35" s="50">
        <f t="shared" si="7"/>
        <v>0</v>
      </c>
      <c r="AP35" s="50">
        <f t="shared" si="8"/>
        <v>0</v>
      </c>
      <c r="AQ35" s="50">
        <f t="shared" si="9"/>
        <v>0</v>
      </c>
      <c r="AR35" s="50">
        <f t="shared" si="10"/>
        <v>0</v>
      </c>
      <c r="AS35" s="50">
        <f t="shared" si="11"/>
        <v>0</v>
      </c>
      <c r="AT35" s="50">
        <f t="shared" si="12"/>
        <v>0</v>
      </c>
      <c r="AU35" s="50">
        <f t="shared" si="13"/>
        <v>0</v>
      </c>
      <c r="AV35" s="50">
        <f t="shared" si="14"/>
        <v>0</v>
      </c>
      <c r="AW35" s="50">
        <f t="shared" si="15"/>
        <v>0</v>
      </c>
      <c r="AX35" s="50">
        <f t="shared" si="16"/>
        <v>0</v>
      </c>
      <c r="AY35" s="50">
        <f t="shared" si="17"/>
        <v>186.5</v>
      </c>
      <c r="AZ35" s="50">
        <f t="shared" si="18"/>
        <v>0</v>
      </c>
      <c r="BA35" s="50">
        <f t="shared" si="19"/>
        <v>0</v>
      </c>
      <c r="BB35" s="50">
        <f t="shared" si="20"/>
        <v>92.9</v>
      </c>
      <c r="BC35" s="50">
        <f t="shared" si="21"/>
        <v>0</v>
      </c>
      <c r="BD35" s="50">
        <f t="shared" si="22"/>
        <v>0</v>
      </c>
      <c r="BE35" s="50">
        <f t="shared" si="23"/>
        <v>0</v>
      </c>
      <c r="BF35" s="50">
        <f t="shared" si="24"/>
        <v>0</v>
      </c>
      <c r="BG35" s="50">
        <f t="shared" si="25"/>
        <v>0</v>
      </c>
      <c r="BH35" s="50">
        <f t="shared" si="26"/>
        <v>851.5</v>
      </c>
      <c r="BI35" s="50">
        <f t="shared" si="27"/>
        <v>0</v>
      </c>
      <c r="BJ35" s="50">
        <f t="shared" si="28"/>
        <v>0</v>
      </c>
      <c r="BK35" s="50">
        <f t="shared" si="29"/>
        <v>0</v>
      </c>
      <c r="BL35" s="50">
        <f t="shared" si="30"/>
        <v>0</v>
      </c>
      <c r="BM35" s="50">
        <f t="shared" si="31"/>
        <v>0</v>
      </c>
      <c r="BN35" s="50">
        <f t="shared" si="32"/>
        <v>0</v>
      </c>
    </row>
    <row r="36" spans="1:66" ht="47.25">
      <c r="A36" s="31">
        <v>22</v>
      </c>
      <c r="B36" s="44" t="s">
        <v>53</v>
      </c>
      <c r="C36" s="45">
        <v>619</v>
      </c>
      <c r="D36" s="52">
        <v>0</v>
      </c>
      <c r="E36" s="52">
        <v>0</v>
      </c>
      <c r="F36" s="52">
        <v>0</v>
      </c>
      <c r="G36" s="52">
        <v>15</v>
      </c>
      <c r="H36" s="52">
        <v>0</v>
      </c>
      <c r="I36" s="52">
        <v>0</v>
      </c>
      <c r="J36" s="52">
        <v>1</v>
      </c>
      <c r="K36" s="52">
        <v>0</v>
      </c>
      <c r="L36" s="52">
        <v>0</v>
      </c>
      <c r="M36" s="52">
        <v>0</v>
      </c>
      <c r="N36" s="52">
        <v>0</v>
      </c>
      <c r="O36" s="52">
        <v>0</v>
      </c>
      <c r="P36" s="53">
        <v>161</v>
      </c>
      <c r="Q36" s="52">
        <v>0</v>
      </c>
      <c r="R36" s="52">
        <v>30</v>
      </c>
      <c r="S36" s="53">
        <v>12</v>
      </c>
      <c r="T36" s="52">
        <v>0</v>
      </c>
      <c r="U36" s="52">
        <v>0</v>
      </c>
      <c r="V36" s="53">
        <v>24</v>
      </c>
      <c r="W36" s="52">
        <v>0</v>
      </c>
      <c r="X36" s="52">
        <v>0</v>
      </c>
      <c r="Y36" s="53">
        <v>331</v>
      </c>
      <c r="Z36" s="52">
        <v>0</v>
      </c>
      <c r="AA36" s="52">
        <v>45</v>
      </c>
      <c r="AB36" s="53">
        <v>0</v>
      </c>
      <c r="AC36" s="52">
        <v>0</v>
      </c>
      <c r="AD36" s="52">
        <v>0</v>
      </c>
      <c r="AE36" s="53">
        <v>0</v>
      </c>
      <c r="AF36" s="47"/>
      <c r="AG36" s="48">
        <v>0.8</v>
      </c>
      <c r="AH36" s="48">
        <v>0.8</v>
      </c>
      <c r="AI36" s="49">
        <v>0.8</v>
      </c>
      <c r="AJ36" s="50">
        <f t="shared" si="2"/>
        <v>-26.610000000000003</v>
      </c>
      <c r="AK36" s="50">
        <f t="shared" si="3"/>
        <v>-753.67000000000007</v>
      </c>
      <c r="AL36" s="51">
        <f t="shared" si="4"/>
        <v>20916.82</v>
      </c>
      <c r="AM36" s="50">
        <f t="shared" si="5"/>
        <v>0</v>
      </c>
      <c r="AN36" s="50">
        <f t="shared" si="6"/>
        <v>0</v>
      </c>
      <c r="AO36" s="50">
        <f t="shared" si="7"/>
        <v>0</v>
      </c>
      <c r="AP36" s="50">
        <f t="shared" si="8"/>
        <v>532.20000000000005</v>
      </c>
      <c r="AQ36" s="50">
        <f t="shared" si="9"/>
        <v>0</v>
      </c>
      <c r="AR36" s="50">
        <f t="shared" si="10"/>
        <v>0</v>
      </c>
      <c r="AS36" s="50">
        <f t="shared" si="11"/>
        <v>40.4</v>
      </c>
      <c r="AT36" s="50">
        <f t="shared" si="12"/>
        <v>0</v>
      </c>
      <c r="AU36" s="50">
        <f t="shared" si="13"/>
        <v>0</v>
      </c>
      <c r="AV36" s="50">
        <f t="shared" si="14"/>
        <v>0</v>
      </c>
      <c r="AW36" s="50">
        <f t="shared" si="15"/>
        <v>0</v>
      </c>
      <c r="AX36" s="50">
        <f t="shared" si="16"/>
        <v>0</v>
      </c>
      <c r="AY36" s="50">
        <f t="shared" si="17"/>
        <v>2669.3</v>
      </c>
      <c r="AZ36" s="50">
        <f t="shared" si="18"/>
        <v>0</v>
      </c>
      <c r="BA36" s="50">
        <f t="shared" si="19"/>
        <v>2249.1999999999998</v>
      </c>
      <c r="BB36" s="50">
        <f t="shared" si="20"/>
        <v>247.8</v>
      </c>
      <c r="BC36" s="50">
        <f t="shared" si="21"/>
        <v>0</v>
      </c>
      <c r="BD36" s="50">
        <f t="shared" si="22"/>
        <v>0</v>
      </c>
      <c r="BE36" s="50">
        <f t="shared" si="23"/>
        <v>728</v>
      </c>
      <c r="BF36" s="50">
        <f t="shared" si="24"/>
        <v>0</v>
      </c>
      <c r="BG36" s="50">
        <f t="shared" si="25"/>
        <v>0</v>
      </c>
      <c r="BH36" s="50">
        <f t="shared" si="26"/>
        <v>11387.9</v>
      </c>
      <c r="BI36" s="50">
        <f t="shared" si="27"/>
        <v>0</v>
      </c>
      <c r="BJ36" s="50">
        <f t="shared" si="28"/>
        <v>3842.3</v>
      </c>
      <c r="BK36" s="50">
        <f t="shared" si="29"/>
        <v>0</v>
      </c>
      <c r="BL36" s="50">
        <f t="shared" si="30"/>
        <v>0</v>
      </c>
      <c r="BM36" s="50">
        <f t="shared" si="31"/>
        <v>0</v>
      </c>
      <c r="BN36" s="50">
        <f t="shared" si="32"/>
        <v>0</v>
      </c>
    </row>
    <row r="37" spans="1:66" ht="47.25">
      <c r="A37" s="31">
        <v>23</v>
      </c>
      <c r="B37" s="44" t="s">
        <v>54</v>
      </c>
      <c r="C37" s="45">
        <v>296</v>
      </c>
      <c r="D37" s="46">
        <v>0</v>
      </c>
      <c r="E37" s="46">
        <v>0</v>
      </c>
      <c r="F37" s="46">
        <v>0</v>
      </c>
      <c r="G37" s="46">
        <v>21</v>
      </c>
      <c r="H37" s="46">
        <v>0</v>
      </c>
      <c r="I37" s="46">
        <v>0</v>
      </c>
      <c r="J37" s="46">
        <v>0</v>
      </c>
      <c r="K37" s="46">
        <v>0</v>
      </c>
      <c r="L37" s="46">
        <v>0</v>
      </c>
      <c r="M37" s="46">
        <v>0</v>
      </c>
      <c r="N37" s="46">
        <v>0</v>
      </c>
      <c r="O37" s="46">
        <v>0</v>
      </c>
      <c r="P37" s="31">
        <v>103</v>
      </c>
      <c r="Q37" s="46">
        <v>0</v>
      </c>
      <c r="R37" s="46">
        <v>15</v>
      </c>
      <c r="S37" s="31">
        <v>0</v>
      </c>
      <c r="T37" s="46">
        <v>0</v>
      </c>
      <c r="U37" s="46">
        <v>5</v>
      </c>
      <c r="V37" s="31">
        <v>5</v>
      </c>
      <c r="W37" s="46">
        <v>0</v>
      </c>
      <c r="X37" s="46">
        <v>0</v>
      </c>
      <c r="Y37" s="31">
        <v>130</v>
      </c>
      <c r="Z37" s="46">
        <v>0</v>
      </c>
      <c r="AA37" s="46">
        <v>17</v>
      </c>
      <c r="AB37" s="31">
        <v>0</v>
      </c>
      <c r="AC37" s="46">
        <v>0</v>
      </c>
      <c r="AD37" s="46">
        <v>0</v>
      </c>
      <c r="AE37" s="31">
        <v>0</v>
      </c>
      <c r="AF37" s="47"/>
      <c r="AG37" s="48">
        <v>0.9</v>
      </c>
      <c r="AH37" s="48">
        <v>0.9</v>
      </c>
      <c r="AI37" s="49"/>
      <c r="AJ37" s="50">
        <f t="shared" si="2"/>
        <v>-83.83</v>
      </c>
      <c r="AK37" s="50">
        <f t="shared" si="3"/>
        <v>-712.35</v>
      </c>
      <c r="AL37" s="51">
        <f t="shared" si="4"/>
        <v>7165.619999999999</v>
      </c>
      <c r="AM37" s="50">
        <f t="shared" si="5"/>
        <v>0</v>
      </c>
      <c r="AN37" s="50">
        <f t="shared" si="6"/>
        <v>0</v>
      </c>
      <c r="AO37" s="50">
        <f t="shared" si="7"/>
        <v>0</v>
      </c>
      <c r="AP37" s="50">
        <f t="shared" si="8"/>
        <v>838.3</v>
      </c>
      <c r="AQ37" s="50">
        <f t="shared" si="9"/>
        <v>0</v>
      </c>
      <c r="AR37" s="50">
        <f t="shared" si="10"/>
        <v>0</v>
      </c>
      <c r="AS37" s="50">
        <f t="shared" si="11"/>
        <v>0</v>
      </c>
      <c r="AT37" s="50">
        <f t="shared" si="12"/>
        <v>0</v>
      </c>
      <c r="AU37" s="50">
        <f t="shared" si="13"/>
        <v>0</v>
      </c>
      <c r="AV37" s="50">
        <f t="shared" si="14"/>
        <v>0</v>
      </c>
      <c r="AW37" s="50">
        <f t="shared" si="15"/>
        <v>0</v>
      </c>
      <c r="AX37" s="50">
        <f t="shared" si="16"/>
        <v>0</v>
      </c>
      <c r="AY37" s="50">
        <f t="shared" si="17"/>
        <v>1921.2</v>
      </c>
      <c r="AZ37" s="50">
        <f t="shared" si="18"/>
        <v>0</v>
      </c>
      <c r="BA37" s="50">
        <f t="shared" si="19"/>
        <v>0</v>
      </c>
      <c r="BB37" s="50">
        <f t="shared" si="20"/>
        <v>0</v>
      </c>
      <c r="BC37" s="50">
        <f t="shared" si="21"/>
        <v>0</v>
      </c>
      <c r="BD37" s="50">
        <f t="shared" si="22"/>
        <v>0</v>
      </c>
      <c r="BE37" s="50">
        <f t="shared" si="23"/>
        <v>170.6</v>
      </c>
      <c r="BF37" s="50">
        <f t="shared" si="24"/>
        <v>0</v>
      </c>
      <c r="BG37" s="50">
        <f t="shared" si="25"/>
        <v>0</v>
      </c>
      <c r="BH37" s="50">
        <f t="shared" si="26"/>
        <v>5031.7</v>
      </c>
      <c r="BI37" s="50">
        <f t="shared" si="27"/>
        <v>0</v>
      </c>
      <c r="BJ37" s="50">
        <f t="shared" si="28"/>
        <v>0</v>
      </c>
      <c r="BK37" s="50">
        <f t="shared" si="29"/>
        <v>0</v>
      </c>
      <c r="BL37" s="50">
        <f t="shared" si="30"/>
        <v>0</v>
      </c>
      <c r="BM37" s="50">
        <f t="shared" si="31"/>
        <v>0</v>
      </c>
      <c r="BN37" s="50">
        <f t="shared" si="32"/>
        <v>0</v>
      </c>
    </row>
    <row r="38" spans="1:66" ht="24.95" customHeight="1">
      <c r="A38" s="31">
        <v>24</v>
      </c>
      <c r="B38" s="44" t="s">
        <v>55</v>
      </c>
      <c r="C38" s="45">
        <v>991</v>
      </c>
      <c r="D38" s="46">
        <v>3</v>
      </c>
      <c r="E38" s="46">
        <v>0</v>
      </c>
      <c r="F38" s="46">
        <v>0</v>
      </c>
      <c r="G38" s="46">
        <v>57</v>
      </c>
      <c r="H38" s="46">
        <v>0</v>
      </c>
      <c r="I38" s="46">
        <v>0</v>
      </c>
      <c r="J38" s="46">
        <v>8</v>
      </c>
      <c r="K38" s="46">
        <v>0</v>
      </c>
      <c r="L38" s="46">
        <v>0</v>
      </c>
      <c r="M38" s="46">
        <v>0</v>
      </c>
      <c r="N38" s="46">
        <v>0</v>
      </c>
      <c r="O38" s="46">
        <v>0</v>
      </c>
      <c r="P38" s="31">
        <v>352</v>
      </c>
      <c r="Q38" s="46">
        <v>0</v>
      </c>
      <c r="R38" s="46">
        <v>0</v>
      </c>
      <c r="S38" s="31">
        <v>28</v>
      </c>
      <c r="T38" s="46">
        <v>0</v>
      </c>
      <c r="U38" s="46">
        <v>0</v>
      </c>
      <c r="V38" s="31">
        <v>13</v>
      </c>
      <c r="W38" s="46">
        <v>0</v>
      </c>
      <c r="X38" s="46">
        <v>0</v>
      </c>
      <c r="Y38" s="31">
        <v>472</v>
      </c>
      <c r="Z38" s="46">
        <v>58</v>
      </c>
      <c r="AA38" s="46">
        <v>0</v>
      </c>
      <c r="AB38" s="31">
        <v>0</v>
      </c>
      <c r="AC38" s="46">
        <v>0</v>
      </c>
      <c r="AD38" s="46">
        <v>0</v>
      </c>
      <c r="AE38" s="31">
        <v>0</v>
      </c>
      <c r="AF38" s="47"/>
      <c r="AG38" s="48">
        <v>0.9</v>
      </c>
      <c r="AH38" s="48">
        <v>0.9</v>
      </c>
      <c r="AI38" s="49"/>
      <c r="AJ38" s="50">
        <f t="shared" si="2"/>
        <v>-235.99</v>
      </c>
      <c r="AK38" s="50">
        <f t="shared" si="3"/>
        <v>-2894.56</v>
      </c>
      <c r="AL38" s="51">
        <f t="shared" si="4"/>
        <v>28174.949999999997</v>
      </c>
      <c r="AM38" s="50">
        <f t="shared" si="5"/>
        <v>84.6</v>
      </c>
      <c r="AN38" s="50">
        <f t="shared" si="6"/>
        <v>0</v>
      </c>
      <c r="AO38" s="50">
        <f t="shared" si="7"/>
        <v>0</v>
      </c>
      <c r="AP38" s="50">
        <f t="shared" si="8"/>
        <v>2275.3000000000002</v>
      </c>
      <c r="AQ38" s="50">
        <f t="shared" si="9"/>
        <v>0</v>
      </c>
      <c r="AR38" s="50">
        <f t="shared" si="10"/>
        <v>0</v>
      </c>
      <c r="AS38" s="50">
        <f t="shared" si="11"/>
        <v>364</v>
      </c>
      <c r="AT38" s="50">
        <f t="shared" si="12"/>
        <v>0</v>
      </c>
      <c r="AU38" s="50">
        <f t="shared" si="13"/>
        <v>0</v>
      </c>
      <c r="AV38" s="50">
        <f t="shared" si="14"/>
        <v>0</v>
      </c>
      <c r="AW38" s="50">
        <f t="shared" si="15"/>
        <v>0</v>
      </c>
      <c r="AX38" s="50">
        <f t="shared" si="16"/>
        <v>0</v>
      </c>
      <c r="AY38" s="50">
        <f t="shared" si="17"/>
        <v>6565.6</v>
      </c>
      <c r="AZ38" s="50">
        <f t="shared" si="18"/>
        <v>0</v>
      </c>
      <c r="BA38" s="50">
        <f t="shared" si="19"/>
        <v>0</v>
      </c>
      <c r="BB38" s="50">
        <f t="shared" si="20"/>
        <v>650.5</v>
      </c>
      <c r="BC38" s="50">
        <f t="shared" si="21"/>
        <v>0</v>
      </c>
      <c r="BD38" s="50">
        <f t="shared" si="22"/>
        <v>0</v>
      </c>
      <c r="BE38" s="50">
        <f t="shared" si="23"/>
        <v>443.6</v>
      </c>
      <c r="BF38" s="50">
        <f t="shared" si="24"/>
        <v>0</v>
      </c>
      <c r="BG38" s="50">
        <f t="shared" si="25"/>
        <v>0</v>
      </c>
      <c r="BH38" s="50">
        <f t="shared" si="26"/>
        <v>18268.8</v>
      </c>
      <c r="BI38" s="50">
        <f t="shared" si="27"/>
        <v>2653.1</v>
      </c>
      <c r="BJ38" s="50">
        <f t="shared" si="28"/>
        <v>0</v>
      </c>
      <c r="BK38" s="50">
        <f t="shared" si="29"/>
        <v>0</v>
      </c>
      <c r="BL38" s="50">
        <f t="shared" si="30"/>
        <v>0</v>
      </c>
      <c r="BM38" s="50">
        <f t="shared" si="31"/>
        <v>0</v>
      </c>
      <c r="BN38" s="50">
        <f t="shared" si="32"/>
        <v>0</v>
      </c>
    </row>
    <row r="39" spans="1:66" ht="47.25">
      <c r="A39" s="31">
        <v>25</v>
      </c>
      <c r="B39" s="44" t="s">
        <v>56</v>
      </c>
      <c r="C39" s="45">
        <v>63</v>
      </c>
      <c r="D39" s="46">
        <v>0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0</v>
      </c>
      <c r="L39" s="46">
        <v>0</v>
      </c>
      <c r="M39" s="46">
        <v>0</v>
      </c>
      <c r="N39" s="46">
        <v>0</v>
      </c>
      <c r="O39" s="46">
        <v>0</v>
      </c>
      <c r="P39" s="31">
        <v>11</v>
      </c>
      <c r="Q39" s="46">
        <v>0</v>
      </c>
      <c r="R39" s="46">
        <v>0</v>
      </c>
      <c r="S39" s="31">
        <v>3</v>
      </c>
      <c r="T39" s="46">
        <v>0</v>
      </c>
      <c r="U39" s="46">
        <v>0</v>
      </c>
      <c r="V39" s="31">
        <v>16</v>
      </c>
      <c r="W39" s="46">
        <v>0</v>
      </c>
      <c r="X39" s="46">
        <v>0</v>
      </c>
      <c r="Y39" s="31">
        <v>33</v>
      </c>
      <c r="Z39" s="46">
        <v>0</v>
      </c>
      <c r="AA39" s="46">
        <v>0</v>
      </c>
      <c r="AB39" s="31">
        <v>0</v>
      </c>
      <c r="AC39" s="46">
        <v>0</v>
      </c>
      <c r="AD39" s="46">
        <v>0</v>
      </c>
      <c r="AE39" s="31">
        <v>0</v>
      </c>
      <c r="AF39" s="47"/>
      <c r="AG39" s="48">
        <v>0.9</v>
      </c>
      <c r="AH39" s="48">
        <v>0.9</v>
      </c>
      <c r="AI39" s="49"/>
      <c r="AJ39" s="50">
        <f t="shared" si="2"/>
        <v>0</v>
      </c>
      <c r="AK39" s="50">
        <f t="shared" si="3"/>
        <v>-209.82</v>
      </c>
      <c r="AL39" s="51">
        <f t="shared" si="4"/>
        <v>1888.3799999999999</v>
      </c>
      <c r="AM39" s="50">
        <f t="shared" si="5"/>
        <v>0</v>
      </c>
      <c r="AN39" s="50">
        <f t="shared" si="6"/>
        <v>0</v>
      </c>
      <c r="AO39" s="50">
        <f t="shared" si="7"/>
        <v>0</v>
      </c>
      <c r="AP39" s="50">
        <f t="shared" si="8"/>
        <v>0</v>
      </c>
      <c r="AQ39" s="50">
        <f t="shared" si="9"/>
        <v>0</v>
      </c>
      <c r="AR39" s="50">
        <f t="shared" si="10"/>
        <v>0</v>
      </c>
      <c r="AS39" s="50">
        <f t="shared" si="11"/>
        <v>0</v>
      </c>
      <c r="AT39" s="50">
        <f t="shared" si="12"/>
        <v>0</v>
      </c>
      <c r="AU39" s="50">
        <f t="shared" si="13"/>
        <v>0</v>
      </c>
      <c r="AV39" s="50">
        <f t="shared" si="14"/>
        <v>0</v>
      </c>
      <c r="AW39" s="50">
        <f t="shared" si="15"/>
        <v>0</v>
      </c>
      <c r="AX39" s="50">
        <f t="shared" si="16"/>
        <v>0</v>
      </c>
      <c r="AY39" s="50">
        <f t="shared" si="17"/>
        <v>205.2</v>
      </c>
      <c r="AZ39" s="50">
        <f t="shared" si="18"/>
        <v>0</v>
      </c>
      <c r="BA39" s="50">
        <f t="shared" si="19"/>
        <v>0</v>
      </c>
      <c r="BB39" s="50">
        <f t="shared" si="20"/>
        <v>69.7</v>
      </c>
      <c r="BC39" s="50">
        <f t="shared" si="21"/>
        <v>0</v>
      </c>
      <c r="BD39" s="50">
        <f t="shared" si="22"/>
        <v>0</v>
      </c>
      <c r="BE39" s="50">
        <f t="shared" si="23"/>
        <v>546</v>
      </c>
      <c r="BF39" s="50">
        <f t="shared" si="24"/>
        <v>0</v>
      </c>
      <c r="BG39" s="50">
        <f t="shared" si="25"/>
        <v>0</v>
      </c>
      <c r="BH39" s="50">
        <f t="shared" si="26"/>
        <v>1277.3</v>
      </c>
      <c r="BI39" s="50">
        <f t="shared" si="27"/>
        <v>0</v>
      </c>
      <c r="BJ39" s="50">
        <f t="shared" si="28"/>
        <v>0</v>
      </c>
      <c r="BK39" s="50">
        <f t="shared" si="29"/>
        <v>0</v>
      </c>
      <c r="BL39" s="50">
        <f t="shared" si="30"/>
        <v>0</v>
      </c>
      <c r="BM39" s="50">
        <f t="shared" si="31"/>
        <v>0</v>
      </c>
      <c r="BN39" s="50">
        <f t="shared" si="32"/>
        <v>0</v>
      </c>
    </row>
    <row r="40" spans="1:66" ht="31.5">
      <c r="A40" s="31">
        <v>26</v>
      </c>
      <c r="B40" s="44" t="s">
        <v>57</v>
      </c>
      <c r="C40" s="45">
        <v>119</v>
      </c>
      <c r="D40" s="46">
        <v>1</v>
      </c>
      <c r="E40" s="46">
        <v>0</v>
      </c>
      <c r="F40" s="46">
        <v>0</v>
      </c>
      <c r="G40" s="46">
        <v>6</v>
      </c>
      <c r="H40" s="46">
        <v>0</v>
      </c>
      <c r="I40" s="46">
        <v>0</v>
      </c>
      <c r="J40" s="46">
        <v>2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31">
        <v>28</v>
      </c>
      <c r="Q40" s="46">
        <v>3</v>
      </c>
      <c r="R40" s="46">
        <v>0</v>
      </c>
      <c r="S40" s="31">
        <v>5</v>
      </c>
      <c r="T40" s="46">
        <v>1</v>
      </c>
      <c r="U40" s="46">
        <v>0</v>
      </c>
      <c r="V40" s="31">
        <v>2</v>
      </c>
      <c r="W40" s="46">
        <v>1</v>
      </c>
      <c r="X40" s="46">
        <v>0</v>
      </c>
      <c r="Y40" s="31">
        <v>56</v>
      </c>
      <c r="Z40" s="46">
        <v>14</v>
      </c>
      <c r="AA40" s="46">
        <v>0</v>
      </c>
      <c r="AB40" s="31">
        <v>0</v>
      </c>
      <c r="AC40" s="46">
        <v>0</v>
      </c>
      <c r="AD40" s="46">
        <v>0</v>
      </c>
      <c r="AE40" s="31">
        <v>0</v>
      </c>
      <c r="AF40" s="61"/>
      <c r="AG40" s="48">
        <v>0.9</v>
      </c>
      <c r="AH40" s="48">
        <v>0.9</v>
      </c>
      <c r="AI40" s="49">
        <v>1</v>
      </c>
      <c r="AJ40" s="50">
        <f t="shared" si="2"/>
        <v>-26.77</v>
      </c>
      <c r="AK40" s="50">
        <f t="shared" si="3"/>
        <v>-373.96000000000004</v>
      </c>
      <c r="AL40" s="51">
        <f t="shared" si="4"/>
        <v>3606.5699999999997</v>
      </c>
      <c r="AM40" s="50">
        <f t="shared" si="5"/>
        <v>28.2</v>
      </c>
      <c r="AN40" s="50">
        <f t="shared" si="6"/>
        <v>0</v>
      </c>
      <c r="AO40" s="50">
        <f t="shared" si="7"/>
        <v>0</v>
      </c>
      <c r="AP40" s="50">
        <f t="shared" si="8"/>
        <v>239.5</v>
      </c>
      <c r="AQ40" s="50">
        <f t="shared" si="9"/>
        <v>0</v>
      </c>
      <c r="AR40" s="50">
        <f t="shared" si="10"/>
        <v>0</v>
      </c>
      <c r="AS40" s="50">
        <f t="shared" si="11"/>
        <v>91</v>
      </c>
      <c r="AT40" s="50">
        <f t="shared" si="12"/>
        <v>0</v>
      </c>
      <c r="AU40" s="50">
        <f t="shared" si="13"/>
        <v>0</v>
      </c>
      <c r="AV40" s="50">
        <f t="shared" si="14"/>
        <v>0</v>
      </c>
      <c r="AW40" s="50">
        <f t="shared" si="15"/>
        <v>0</v>
      </c>
      <c r="AX40" s="50">
        <f t="shared" si="16"/>
        <v>0</v>
      </c>
      <c r="AY40" s="50">
        <f t="shared" si="17"/>
        <v>522.29999999999995</v>
      </c>
      <c r="AZ40" s="50">
        <f t="shared" si="18"/>
        <v>66.099999999999994</v>
      </c>
      <c r="BA40" s="50">
        <f t="shared" si="19"/>
        <v>0</v>
      </c>
      <c r="BB40" s="50">
        <f t="shared" si="20"/>
        <v>116.2</v>
      </c>
      <c r="BC40" s="50">
        <f t="shared" si="21"/>
        <v>27.5</v>
      </c>
      <c r="BD40" s="50">
        <f t="shared" si="22"/>
        <v>0</v>
      </c>
      <c r="BE40" s="50">
        <f t="shared" si="23"/>
        <v>68.3</v>
      </c>
      <c r="BF40" s="50">
        <f t="shared" si="24"/>
        <v>40.299999999999997</v>
      </c>
      <c r="BG40" s="50">
        <f t="shared" si="25"/>
        <v>0</v>
      </c>
      <c r="BH40" s="50">
        <f t="shared" si="26"/>
        <v>2167.5</v>
      </c>
      <c r="BI40" s="50">
        <f t="shared" si="27"/>
        <v>640.4</v>
      </c>
      <c r="BJ40" s="50">
        <f t="shared" si="28"/>
        <v>0</v>
      </c>
      <c r="BK40" s="50">
        <f t="shared" si="29"/>
        <v>0</v>
      </c>
      <c r="BL40" s="50">
        <f t="shared" si="30"/>
        <v>0</v>
      </c>
      <c r="BM40" s="50">
        <f t="shared" si="31"/>
        <v>0</v>
      </c>
      <c r="BN40" s="50">
        <f t="shared" si="32"/>
        <v>0</v>
      </c>
    </row>
    <row r="41" spans="1:66" ht="47.25">
      <c r="A41" s="31">
        <v>27</v>
      </c>
      <c r="B41" s="44" t="s">
        <v>58</v>
      </c>
      <c r="C41" s="45">
        <v>283</v>
      </c>
      <c r="D41" s="46"/>
      <c r="E41" s="46"/>
      <c r="F41" s="46"/>
      <c r="G41" s="46"/>
      <c r="H41" s="46">
        <v>1</v>
      </c>
      <c r="I41" s="46"/>
      <c r="J41" s="46"/>
      <c r="K41" s="46">
        <v>2</v>
      </c>
      <c r="L41" s="46"/>
      <c r="M41" s="46"/>
      <c r="N41" s="46"/>
      <c r="O41" s="46"/>
      <c r="P41" s="46"/>
      <c r="Q41" s="31">
        <v>31</v>
      </c>
      <c r="R41" s="46">
        <v>49</v>
      </c>
      <c r="S41" s="46"/>
      <c r="T41" s="31">
        <v>1</v>
      </c>
      <c r="U41" s="46">
        <v>6</v>
      </c>
      <c r="V41" s="46"/>
      <c r="W41" s="31"/>
      <c r="X41" s="46">
        <v>5</v>
      </c>
      <c r="Y41" s="46"/>
      <c r="Z41" s="31">
        <v>16</v>
      </c>
      <c r="AA41" s="46">
        <v>172</v>
      </c>
      <c r="AB41" s="46"/>
      <c r="AC41" s="31"/>
      <c r="AD41" s="46"/>
      <c r="AE41" s="46"/>
      <c r="AF41" s="31"/>
      <c r="AG41" s="47">
        <v>0.9</v>
      </c>
      <c r="AH41" s="48">
        <v>0.9</v>
      </c>
      <c r="AI41" s="49"/>
      <c r="AJ41" s="50">
        <f t="shared" si="2"/>
        <v>0</v>
      </c>
      <c r="AK41" s="50">
        <f t="shared" si="3"/>
        <v>-155.01999999999998</v>
      </c>
      <c r="AL41" s="51">
        <f t="shared" si="4"/>
        <v>1395.1799999999998</v>
      </c>
      <c r="AM41" s="50">
        <f t="shared" si="5"/>
        <v>0</v>
      </c>
      <c r="AN41" s="50">
        <f t="shared" si="6"/>
        <v>0</v>
      </c>
      <c r="AO41" s="50">
        <f t="shared" si="7"/>
        <v>0</v>
      </c>
      <c r="AP41" s="50">
        <f t="shared" si="8"/>
        <v>0</v>
      </c>
      <c r="AQ41" s="50">
        <f t="shared" si="9"/>
        <v>0</v>
      </c>
      <c r="AR41" s="50">
        <f t="shared" si="10"/>
        <v>0</v>
      </c>
      <c r="AS41" s="50">
        <f t="shared" si="11"/>
        <v>0</v>
      </c>
      <c r="AT41" s="50">
        <f t="shared" si="12"/>
        <v>107.5</v>
      </c>
      <c r="AU41" s="50">
        <f t="shared" si="13"/>
        <v>0</v>
      </c>
      <c r="AV41" s="50">
        <f t="shared" si="14"/>
        <v>0</v>
      </c>
      <c r="AW41" s="50">
        <f t="shared" si="15"/>
        <v>0</v>
      </c>
      <c r="AX41" s="50">
        <f t="shared" si="16"/>
        <v>0</v>
      </c>
      <c r="AY41" s="50">
        <f t="shared" si="17"/>
        <v>0</v>
      </c>
      <c r="AZ41" s="50">
        <f t="shared" si="18"/>
        <v>683.3</v>
      </c>
      <c r="BA41" s="50">
        <f t="shared" si="19"/>
        <v>0</v>
      </c>
      <c r="BB41" s="50">
        <f t="shared" si="20"/>
        <v>0</v>
      </c>
      <c r="BC41" s="50">
        <f t="shared" si="21"/>
        <v>27.5</v>
      </c>
      <c r="BD41" s="50">
        <f t="shared" si="22"/>
        <v>0</v>
      </c>
      <c r="BE41" s="50">
        <f t="shared" si="23"/>
        <v>0</v>
      </c>
      <c r="BF41" s="50">
        <f t="shared" si="24"/>
        <v>0</v>
      </c>
      <c r="BG41" s="50">
        <f t="shared" si="25"/>
        <v>0</v>
      </c>
      <c r="BH41" s="50">
        <f t="shared" si="26"/>
        <v>0</v>
      </c>
      <c r="BI41" s="50">
        <f t="shared" si="27"/>
        <v>731.9</v>
      </c>
      <c r="BJ41" s="50">
        <f t="shared" si="28"/>
        <v>0</v>
      </c>
      <c r="BK41" s="50">
        <f t="shared" si="29"/>
        <v>0</v>
      </c>
      <c r="BL41" s="50">
        <f t="shared" si="30"/>
        <v>0</v>
      </c>
      <c r="BM41" s="50">
        <f t="shared" si="31"/>
        <v>0</v>
      </c>
      <c r="BN41" s="50">
        <f t="shared" si="32"/>
        <v>0</v>
      </c>
    </row>
    <row r="42" spans="1:66" ht="34.15" customHeight="1">
      <c r="A42" s="31">
        <v>28</v>
      </c>
      <c r="B42" s="44" t="s">
        <v>59</v>
      </c>
      <c r="C42" s="45">
        <v>791</v>
      </c>
      <c r="D42" s="46">
        <v>0</v>
      </c>
      <c r="E42" s="46">
        <v>0</v>
      </c>
      <c r="F42" s="46">
        <v>0</v>
      </c>
      <c r="G42" s="46">
        <v>7</v>
      </c>
      <c r="H42" s="46">
        <v>0</v>
      </c>
      <c r="I42" s="46">
        <v>0</v>
      </c>
      <c r="J42" s="46">
        <v>3</v>
      </c>
      <c r="K42" s="46">
        <v>0</v>
      </c>
      <c r="L42" s="46">
        <v>0</v>
      </c>
      <c r="M42" s="46">
        <v>0</v>
      </c>
      <c r="N42" s="46">
        <v>0</v>
      </c>
      <c r="O42" s="46">
        <v>0</v>
      </c>
      <c r="P42" s="31">
        <v>231</v>
      </c>
      <c r="Q42" s="46">
        <v>0</v>
      </c>
      <c r="R42" s="46">
        <v>22</v>
      </c>
      <c r="S42" s="31">
        <v>9</v>
      </c>
      <c r="T42" s="46">
        <v>0</v>
      </c>
      <c r="U42" s="46">
        <v>2</v>
      </c>
      <c r="V42" s="31">
        <v>4</v>
      </c>
      <c r="W42" s="46">
        <v>0</v>
      </c>
      <c r="X42" s="46">
        <v>4</v>
      </c>
      <c r="Y42" s="31">
        <v>472</v>
      </c>
      <c r="Z42" s="46">
        <v>0</v>
      </c>
      <c r="AA42" s="46">
        <v>37</v>
      </c>
      <c r="AB42" s="31">
        <v>0</v>
      </c>
      <c r="AC42" s="46">
        <v>0</v>
      </c>
      <c r="AD42" s="46">
        <v>0</v>
      </c>
      <c r="AE42" s="31">
        <v>0</v>
      </c>
      <c r="AF42" s="62"/>
      <c r="AG42" s="48">
        <v>0.9</v>
      </c>
      <c r="AH42" s="48">
        <v>0.84</v>
      </c>
      <c r="AI42" s="49">
        <v>0.7</v>
      </c>
      <c r="AJ42" s="50">
        <f t="shared" si="2"/>
        <v>-27.939999999999998</v>
      </c>
      <c r="AK42" s="50">
        <f t="shared" si="3"/>
        <v>-2153.1300000000006</v>
      </c>
      <c r="AL42" s="51">
        <f t="shared" si="4"/>
        <v>24248.93</v>
      </c>
      <c r="AM42" s="50">
        <f t="shared" si="5"/>
        <v>0</v>
      </c>
      <c r="AN42" s="50">
        <f t="shared" si="6"/>
        <v>0</v>
      </c>
      <c r="AO42" s="50">
        <f t="shared" si="7"/>
        <v>0</v>
      </c>
      <c r="AP42" s="50">
        <f t="shared" si="8"/>
        <v>279.39999999999998</v>
      </c>
      <c r="AQ42" s="50">
        <f t="shared" si="9"/>
        <v>0</v>
      </c>
      <c r="AR42" s="50">
        <f t="shared" si="10"/>
        <v>0</v>
      </c>
      <c r="AS42" s="50">
        <f t="shared" si="11"/>
        <v>136.5</v>
      </c>
      <c r="AT42" s="50">
        <f t="shared" si="12"/>
        <v>0</v>
      </c>
      <c r="AU42" s="50">
        <f t="shared" si="13"/>
        <v>0</v>
      </c>
      <c r="AV42" s="50">
        <f t="shared" si="14"/>
        <v>0</v>
      </c>
      <c r="AW42" s="50">
        <f t="shared" si="15"/>
        <v>0</v>
      </c>
      <c r="AX42" s="50">
        <f t="shared" si="16"/>
        <v>0</v>
      </c>
      <c r="AY42" s="50">
        <f t="shared" si="17"/>
        <v>4021.4</v>
      </c>
      <c r="AZ42" s="50">
        <f t="shared" si="18"/>
        <v>0</v>
      </c>
      <c r="BA42" s="50">
        <f t="shared" si="19"/>
        <v>1443.2</v>
      </c>
      <c r="BB42" s="50">
        <f t="shared" si="20"/>
        <v>195.1</v>
      </c>
      <c r="BC42" s="50">
        <f t="shared" si="21"/>
        <v>0</v>
      </c>
      <c r="BD42" s="50">
        <f t="shared" si="22"/>
        <v>149.4</v>
      </c>
      <c r="BE42" s="50">
        <f t="shared" si="23"/>
        <v>127.4</v>
      </c>
      <c r="BF42" s="50">
        <f t="shared" si="24"/>
        <v>0</v>
      </c>
      <c r="BG42" s="50">
        <f t="shared" si="25"/>
        <v>262.39999999999998</v>
      </c>
      <c r="BH42" s="50">
        <f t="shared" si="26"/>
        <v>17050.900000000001</v>
      </c>
      <c r="BI42" s="50">
        <f t="shared" si="27"/>
        <v>0</v>
      </c>
      <c r="BJ42" s="50">
        <f t="shared" si="28"/>
        <v>2764.3</v>
      </c>
      <c r="BK42" s="50">
        <f t="shared" si="29"/>
        <v>0</v>
      </c>
      <c r="BL42" s="50">
        <f t="shared" si="30"/>
        <v>0</v>
      </c>
      <c r="BM42" s="50">
        <f t="shared" si="31"/>
        <v>0</v>
      </c>
      <c r="BN42" s="50">
        <f t="shared" si="32"/>
        <v>0</v>
      </c>
    </row>
    <row r="43" spans="1:66" ht="32.450000000000003" customHeight="1">
      <c r="A43" s="31">
        <v>29</v>
      </c>
      <c r="B43" s="44" t="s">
        <v>60</v>
      </c>
      <c r="C43" s="45">
        <v>187</v>
      </c>
      <c r="D43" s="46">
        <v>0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>
        <v>10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31">
        <v>55</v>
      </c>
      <c r="Q43" s="46">
        <v>0</v>
      </c>
      <c r="R43" s="46">
        <v>0</v>
      </c>
      <c r="S43" s="31">
        <v>7</v>
      </c>
      <c r="T43" s="46">
        <v>0</v>
      </c>
      <c r="U43" s="46">
        <v>0</v>
      </c>
      <c r="V43" s="31">
        <v>7</v>
      </c>
      <c r="W43" s="46">
        <v>0</v>
      </c>
      <c r="X43" s="46">
        <v>0</v>
      </c>
      <c r="Y43" s="31">
        <v>108</v>
      </c>
      <c r="Z43" s="46">
        <v>0</v>
      </c>
      <c r="AA43" s="46">
        <v>0</v>
      </c>
      <c r="AB43" s="31">
        <v>0</v>
      </c>
      <c r="AC43" s="46">
        <v>0</v>
      </c>
      <c r="AD43" s="46">
        <v>0</v>
      </c>
      <c r="AE43" s="31">
        <v>0</v>
      </c>
      <c r="AF43" s="47"/>
      <c r="AG43" s="48">
        <v>0.9</v>
      </c>
      <c r="AH43" s="48">
        <v>0.9</v>
      </c>
      <c r="AI43" s="49"/>
      <c r="AJ43" s="50">
        <f t="shared" si="2"/>
        <v>0</v>
      </c>
      <c r="AK43" s="50">
        <f t="shared" si="3"/>
        <v>-606.25</v>
      </c>
      <c r="AL43" s="51">
        <f t="shared" si="4"/>
        <v>5456.25</v>
      </c>
      <c r="AM43" s="50">
        <f t="shared" si="5"/>
        <v>0</v>
      </c>
      <c r="AN43" s="50">
        <f t="shared" si="6"/>
        <v>0</v>
      </c>
      <c r="AO43" s="50">
        <f t="shared" si="7"/>
        <v>0</v>
      </c>
      <c r="AP43" s="50">
        <f t="shared" si="8"/>
        <v>0</v>
      </c>
      <c r="AQ43" s="50">
        <f t="shared" si="9"/>
        <v>0</v>
      </c>
      <c r="AR43" s="50">
        <f t="shared" si="10"/>
        <v>0</v>
      </c>
      <c r="AS43" s="50">
        <f t="shared" si="11"/>
        <v>455</v>
      </c>
      <c r="AT43" s="50">
        <f t="shared" si="12"/>
        <v>0</v>
      </c>
      <c r="AU43" s="50">
        <f t="shared" si="13"/>
        <v>0</v>
      </c>
      <c r="AV43" s="50">
        <f t="shared" si="14"/>
        <v>0</v>
      </c>
      <c r="AW43" s="50">
        <f t="shared" si="15"/>
        <v>0</v>
      </c>
      <c r="AX43" s="50">
        <f t="shared" si="16"/>
        <v>0</v>
      </c>
      <c r="AY43" s="50">
        <f t="shared" si="17"/>
        <v>1025.9000000000001</v>
      </c>
      <c r="AZ43" s="50">
        <f t="shared" si="18"/>
        <v>0</v>
      </c>
      <c r="BA43" s="50">
        <f t="shared" si="19"/>
        <v>0</v>
      </c>
      <c r="BB43" s="50">
        <f t="shared" si="20"/>
        <v>162.6</v>
      </c>
      <c r="BC43" s="50">
        <f t="shared" si="21"/>
        <v>0</v>
      </c>
      <c r="BD43" s="50">
        <f t="shared" si="22"/>
        <v>0</v>
      </c>
      <c r="BE43" s="50">
        <f t="shared" si="23"/>
        <v>238.9</v>
      </c>
      <c r="BF43" s="50">
        <f t="shared" si="24"/>
        <v>0</v>
      </c>
      <c r="BG43" s="50">
        <f t="shared" si="25"/>
        <v>0</v>
      </c>
      <c r="BH43" s="50">
        <f t="shared" si="26"/>
        <v>4180.1000000000004</v>
      </c>
      <c r="BI43" s="50">
        <f t="shared" si="27"/>
        <v>0</v>
      </c>
      <c r="BJ43" s="50">
        <f t="shared" si="28"/>
        <v>0</v>
      </c>
      <c r="BK43" s="50">
        <f t="shared" si="29"/>
        <v>0</v>
      </c>
      <c r="BL43" s="50">
        <f t="shared" si="30"/>
        <v>0</v>
      </c>
      <c r="BM43" s="50">
        <f t="shared" si="31"/>
        <v>0</v>
      </c>
      <c r="BN43" s="50">
        <f t="shared" si="32"/>
        <v>0</v>
      </c>
    </row>
    <row r="44" spans="1:66" ht="24.95" customHeight="1">
      <c r="A44" s="31">
        <v>30</v>
      </c>
      <c r="B44" s="44" t="s">
        <v>61</v>
      </c>
      <c r="C44" s="45">
        <v>134</v>
      </c>
      <c r="D44" s="46"/>
      <c r="E44" s="46"/>
      <c r="F44" s="46"/>
      <c r="G44" s="46">
        <v>9</v>
      </c>
      <c r="H44" s="46"/>
      <c r="I44" s="46"/>
      <c r="J44" s="46"/>
      <c r="K44" s="46"/>
      <c r="L44" s="46"/>
      <c r="M44" s="46"/>
      <c r="N44" s="46"/>
      <c r="O44" s="46"/>
      <c r="P44" s="31">
        <v>50</v>
      </c>
      <c r="Q44" s="46"/>
      <c r="R44" s="46"/>
      <c r="S44" s="31"/>
      <c r="T44" s="46"/>
      <c r="U44" s="46"/>
      <c r="V44" s="31"/>
      <c r="W44" s="46"/>
      <c r="X44" s="46"/>
      <c r="Y44" s="31">
        <v>75</v>
      </c>
      <c r="Z44" s="46"/>
      <c r="AA44" s="46"/>
      <c r="AB44" s="31"/>
      <c r="AC44" s="46"/>
      <c r="AD44" s="46"/>
      <c r="AE44" s="31"/>
      <c r="AF44" s="47"/>
      <c r="AG44" s="48">
        <v>0.9</v>
      </c>
      <c r="AH44" s="48">
        <v>0.9</v>
      </c>
      <c r="AI44" s="49"/>
      <c r="AJ44" s="50">
        <f t="shared" si="2"/>
        <v>-35.93</v>
      </c>
      <c r="AK44" s="50">
        <f t="shared" si="3"/>
        <v>-383.55</v>
      </c>
      <c r="AL44" s="51">
        <f t="shared" si="4"/>
        <v>3775.3199999999997</v>
      </c>
      <c r="AM44" s="50">
        <f t="shared" si="5"/>
        <v>0</v>
      </c>
      <c r="AN44" s="50">
        <f t="shared" si="6"/>
        <v>0</v>
      </c>
      <c r="AO44" s="50">
        <f t="shared" si="7"/>
        <v>0</v>
      </c>
      <c r="AP44" s="50">
        <f t="shared" si="8"/>
        <v>359.3</v>
      </c>
      <c r="AQ44" s="50">
        <f t="shared" si="9"/>
        <v>0</v>
      </c>
      <c r="AR44" s="50">
        <f t="shared" si="10"/>
        <v>0</v>
      </c>
      <c r="AS44" s="50">
        <f t="shared" si="11"/>
        <v>0</v>
      </c>
      <c r="AT44" s="50">
        <f t="shared" si="12"/>
        <v>0</v>
      </c>
      <c r="AU44" s="50">
        <f t="shared" si="13"/>
        <v>0</v>
      </c>
      <c r="AV44" s="50">
        <f t="shared" si="14"/>
        <v>0</v>
      </c>
      <c r="AW44" s="50">
        <f t="shared" si="15"/>
        <v>0</v>
      </c>
      <c r="AX44" s="50">
        <f t="shared" si="16"/>
        <v>0</v>
      </c>
      <c r="AY44" s="50">
        <f t="shared" si="17"/>
        <v>932.6</v>
      </c>
      <c r="AZ44" s="50">
        <f t="shared" si="18"/>
        <v>0</v>
      </c>
      <c r="BA44" s="50">
        <f t="shared" si="19"/>
        <v>0</v>
      </c>
      <c r="BB44" s="50">
        <f t="shared" si="20"/>
        <v>0</v>
      </c>
      <c r="BC44" s="50">
        <f t="shared" si="21"/>
        <v>0</v>
      </c>
      <c r="BD44" s="50">
        <f t="shared" si="22"/>
        <v>0</v>
      </c>
      <c r="BE44" s="50">
        <f t="shared" si="23"/>
        <v>0</v>
      </c>
      <c r="BF44" s="50">
        <f t="shared" si="24"/>
        <v>0</v>
      </c>
      <c r="BG44" s="50">
        <f t="shared" si="25"/>
        <v>0</v>
      </c>
      <c r="BH44" s="50">
        <f t="shared" si="26"/>
        <v>2902.9</v>
      </c>
      <c r="BI44" s="50">
        <f t="shared" si="27"/>
        <v>0</v>
      </c>
      <c r="BJ44" s="50">
        <f t="shared" si="28"/>
        <v>0</v>
      </c>
      <c r="BK44" s="50">
        <f t="shared" si="29"/>
        <v>0</v>
      </c>
      <c r="BL44" s="50">
        <f t="shared" si="30"/>
        <v>0</v>
      </c>
      <c r="BM44" s="50">
        <f t="shared" si="31"/>
        <v>0</v>
      </c>
      <c r="BN44" s="50">
        <f t="shared" si="32"/>
        <v>0</v>
      </c>
    </row>
    <row r="45" spans="1:66" ht="24.95" customHeight="1">
      <c r="A45" s="31">
        <v>31</v>
      </c>
      <c r="B45" s="44" t="s">
        <v>62</v>
      </c>
      <c r="C45" s="56">
        <v>1645</v>
      </c>
      <c r="D45" s="57">
        <v>5</v>
      </c>
      <c r="E45" s="57">
        <v>0</v>
      </c>
      <c r="F45" s="57">
        <v>0</v>
      </c>
      <c r="G45" s="57">
        <v>769</v>
      </c>
      <c r="H45" s="57">
        <v>0</v>
      </c>
      <c r="I45" s="57">
        <v>10</v>
      </c>
      <c r="J45" s="57">
        <v>0</v>
      </c>
      <c r="K45" s="57">
        <v>0</v>
      </c>
      <c r="L45" s="57">
        <v>0</v>
      </c>
      <c r="M45" s="57">
        <v>0</v>
      </c>
      <c r="N45" s="57">
        <v>0</v>
      </c>
      <c r="O45" s="58">
        <v>0</v>
      </c>
      <c r="P45" s="58">
        <v>451</v>
      </c>
      <c r="Q45" s="58">
        <v>8</v>
      </c>
      <c r="R45" s="58">
        <v>0</v>
      </c>
      <c r="S45" s="58">
        <v>0</v>
      </c>
      <c r="T45" s="58">
        <v>0</v>
      </c>
      <c r="U45" s="58">
        <v>0</v>
      </c>
      <c r="V45" s="58">
        <v>2</v>
      </c>
      <c r="W45" s="58">
        <v>4</v>
      </c>
      <c r="X45" s="58">
        <v>0</v>
      </c>
      <c r="Y45" s="58">
        <v>361</v>
      </c>
      <c r="Z45" s="58">
        <v>35</v>
      </c>
      <c r="AA45" s="58">
        <v>0</v>
      </c>
      <c r="AB45" s="58">
        <v>0</v>
      </c>
      <c r="AC45" s="58">
        <v>0</v>
      </c>
      <c r="AD45" s="58">
        <v>0</v>
      </c>
      <c r="AE45" s="58">
        <v>0</v>
      </c>
      <c r="AF45" s="48"/>
      <c r="AG45" s="48">
        <v>0.8</v>
      </c>
      <c r="AH45" s="48">
        <v>0.8</v>
      </c>
      <c r="AI45" s="49"/>
      <c r="AJ45" s="50">
        <f t="shared" si="2"/>
        <v>-1370.5350000000001</v>
      </c>
      <c r="AK45" s="50">
        <f t="shared" si="3"/>
        <v>-1084.075</v>
      </c>
      <c r="AL45" s="51">
        <f t="shared" si="4"/>
        <v>47280.89</v>
      </c>
      <c r="AM45" s="50">
        <f t="shared" si="5"/>
        <v>125.3</v>
      </c>
      <c r="AN45" s="50">
        <f t="shared" si="6"/>
        <v>0</v>
      </c>
      <c r="AO45" s="50">
        <f t="shared" si="7"/>
        <v>0</v>
      </c>
      <c r="AP45" s="50">
        <f t="shared" si="8"/>
        <v>27285.4</v>
      </c>
      <c r="AQ45" s="50">
        <f t="shared" si="9"/>
        <v>0</v>
      </c>
      <c r="AR45" s="50">
        <f t="shared" si="10"/>
        <v>643.29999999999995</v>
      </c>
      <c r="AS45" s="50">
        <f t="shared" si="11"/>
        <v>0</v>
      </c>
      <c r="AT45" s="50">
        <f t="shared" si="12"/>
        <v>0</v>
      </c>
      <c r="AU45" s="50">
        <f t="shared" si="13"/>
        <v>0</v>
      </c>
      <c r="AV45" s="50">
        <f t="shared" si="14"/>
        <v>0</v>
      </c>
      <c r="AW45" s="50">
        <f t="shared" si="15"/>
        <v>0</v>
      </c>
      <c r="AX45" s="50">
        <f t="shared" si="16"/>
        <v>0</v>
      </c>
      <c r="AY45" s="50">
        <f t="shared" si="17"/>
        <v>7477.5</v>
      </c>
      <c r="AZ45" s="50">
        <f t="shared" si="18"/>
        <v>156.80000000000001</v>
      </c>
      <c r="BA45" s="50">
        <f t="shared" si="19"/>
        <v>0</v>
      </c>
      <c r="BB45" s="50">
        <f t="shared" si="20"/>
        <v>0</v>
      </c>
      <c r="BC45" s="50">
        <f t="shared" si="21"/>
        <v>0</v>
      </c>
      <c r="BD45" s="50">
        <f t="shared" si="22"/>
        <v>0</v>
      </c>
      <c r="BE45" s="50">
        <f t="shared" si="23"/>
        <v>60.7</v>
      </c>
      <c r="BF45" s="50">
        <f t="shared" si="24"/>
        <v>143.4</v>
      </c>
      <c r="BG45" s="50">
        <f t="shared" si="25"/>
        <v>0</v>
      </c>
      <c r="BH45" s="50">
        <f t="shared" si="26"/>
        <v>12420</v>
      </c>
      <c r="BI45" s="50">
        <f t="shared" si="27"/>
        <v>1423.1</v>
      </c>
      <c r="BJ45" s="50">
        <f t="shared" si="28"/>
        <v>0</v>
      </c>
      <c r="BK45" s="50">
        <f t="shared" si="29"/>
        <v>0</v>
      </c>
      <c r="BL45" s="50">
        <f t="shared" si="30"/>
        <v>0</v>
      </c>
      <c r="BM45" s="50">
        <f t="shared" si="31"/>
        <v>0</v>
      </c>
      <c r="BN45" s="50">
        <f t="shared" si="32"/>
        <v>0</v>
      </c>
    </row>
    <row r="46" spans="1:66" ht="24.95" customHeight="1">
      <c r="A46" s="31">
        <v>32</v>
      </c>
      <c r="B46" s="44" t="s">
        <v>63</v>
      </c>
      <c r="C46" s="45">
        <v>1580</v>
      </c>
      <c r="D46" s="46">
        <v>18</v>
      </c>
      <c r="E46" s="46">
        <v>0</v>
      </c>
      <c r="F46" s="46">
        <v>0</v>
      </c>
      <c r="G46" s="46">
        <v>676</v>
      </c>
      <c r="H46" s="46">
        <v>0</v>
      </c>
      <c r="I46" s="46">
        <v>0</v>
      </c>
      <c r="J46" s="46">
        <v>35</v>
      </c>
      <c r="K46" s="46">
        <v>0</v>
      </c>
      <c r="L46" s="46">
        <v>0</v>
      </c>
      <c r="M46" s="46">
        <v>0</v>
      </c>
      <c r="N46" s="46">
        <v>0</v>
      </c>
      <c r="O46" s="46">
        <v>8</v>
      </c>
      <c r="P46" s="31">
        <v>303</v>
      </c>
      <c r="Q46" s="46">
        <v>0</v>
      </c>
      <c r="R46" s="46">
        <v>0</v>
      </c>
      <c r="S46" s="31">
        <v>6</v>
      </c>
      <c r="T46" s="46">
        <v>0</v>
      </c>
      <c r="U46" s="46">
        <v>0</v>
      </c>
      <c r="V46" s="31">
        <v>5</v>
      </c>
      <c r="W46" s="46">
        <v>0</v>
      </c>
      <c r="X46" s="46">
        <v>0</v>
      </c>
      <c r="Y46" s="31">
        <v>471</v>
      </c>
      <c r="Z46" s="46">
        <v>0</v>
      </c>
      <c r="AA46" s="46">
        <v>58</v>
      </c>
      <c r="AB46" s="31">
        <v>0</v>
      </c>
      <c r="AC46" s="46">
        <v>0</v>
      </c>
      <c r="AD46" s="46">
        <v>0</v>
      </c>
      <c r="AE46" s="31">
        <v>0</v>
      </c>
      <c r="AF46" s="47"/>
      <c r="AG46" s="48">
        <v>0.8</v>
      </c>
      <c r="AH46" s="48">
        <v>0.76</v>
      </c>
      <c r="AI46" s="49">
        <v>0.7</v>
      </c>
      <c r="AJ46" s="50">
        <f t="shared" si="2"/>
        <v>-1221.8399999999999</v>
      </c>
      <c r="AK46" s="50">
        <f t="shared" si="3"/>
        <v>-1092.21</v>
      </c>
      <c r="AL46" s="51">
        <f t="shared" si="4"/>
        <v>48637.950000000004</v>
      </c>
      <c r="AM46" s="50">
        <f t="shared" si="5"/>
        <v>451.2</v>
      </c>
      <c r="AN46" s="50">
        <f t="shared" si="6"/>
        <v>0</v>
      </c>
      <c r="AO46" s="50">
        <f t="shared" si="7"/>
        <v>0</v>
      </c>
      <c r="AP46" s="50">
        <f t="shared" si="8"/>
        <v>23985.599999999999</v>
      </c>
      <c r="AQ46" s="50">
        <f t="shared" si="9"/>
        <v>0</v>
      </c>
      <c r="AR46" s="50">
        <f t="shared" si="10"/>
        <v>0</v>
      </c>
      <c r="AS46" s="50">
        <f t="shared" si="11"/>
        <v>1415.6</v>
      </c>
      <c r="AT46" s="50">
        <f t="shared" si="12"/>
        <v>0</v>
      </c>
      <c r="AU46" s="50">
        <f t="shared" si="13"/>
        <v>0</v>
      </c>
      <c r="AV46" s="50">
        <f t="shared" si="14"/>
        <v>0</v>
      </c>
      <c r="AW46" s="50">
        <f t="shared" si="15"/>
        <v>0</v>
      </c>
      <c r="AX46" s="50">
        <f t="shared" si="16"/>
        <v>337.7</v>
      </c>
      <c r="AY46" s="50">
        <f t="shared" si="17"/>
        <v>4772.5</v>
      </c>
      <c r="AZ46" s="50">
        <f t="shared" si="18"/>
        <v>0</v>
      </c>
      <c r="BA46" s="50">
        <f t="shared" si="19"/>
        <v>0</v>
      </c>
      <c r="BB46" s="50">
        <f t="shared" si="20"/>
        <v>117.7</v>
      </c>
      <c r="BC46" s="50">
        <f t="shared" si="21"/>
        <v>0</v>
      </c>
      <c r="BD46" s="50">
        <f t="shared" si="22"/>
        <v>0</v>
      </c>
      <c r="BE46" s="50">
        <f t="shared" si="23"/>
        <v>144.1</v>
      </c>
      <c r="BF46" s="50">
        <f t="shared" si="24"/>
        <v>0</v>
      </c>
      <c r="BG46" s="50">
        <f t="shared" si="25"/>
        <v>0</v>
      </c>
      <c r="BH46" s="50">
        <f t="shared" si="26"/>
        <v>15394.3</v>
      </c>
      <c r="BI46" s="50">
        <f t="shared" si="27"/>
        <v>0</v>
      </c>
      <c r="BJ46" s="50">
        <f t="shared" si="28"/>
        <v>4333.3</v>
      </c>
      <c r="BK46" s="50">
        <f t="shared" si="29"/>
        <v>0</v>
      </c>
      <c r="BL46" s="50">
        <f t="shared" si="30"/>
        <v>0</v>
      </c>
      <c r="BM46" s="50">
        <f t="shared" si="31"/>
        <v>0</v>
      </c>
      <c r="BN46" s="50">
        <f t="shared" si="32"/>
        <v>0</v>
      </c>
    </row>
    <row r="47" spans="1:66" ht="24.95" customHeight="1">
      <c r="A47" s="31">
        <v>33</v>
      </c>
      <c r="B47" s="44" t="s">
        <v>64</v>
      </c>
      <c r="C47" s="45">
        <v>443</v>
      </c>
      <c r="D47" s="46">
        <v>16</v>
      </c>
      <c r="E47" s="46">
        <v>0</v>
      </c>
      <c r="F47" s="46">
        <v>0</v>
      </c>
      <c r="G47" s="46">
        <v>250</v>
      </c>
      <c r="H47" s="46">
        <v>0</v>
      </c>
      <c r="I47" s="46">
        <v>0</v>
      </c>
      <c r="J47" s="46">
        <v>11</v>
      </c>
      <c r="K47" s="46">
        <v>0</v>
      </c>
      <c r="L47" s="46">
        <v>0</v>
      </c>
      <c r="M47" s="46">
        <v>0</v>
      </c>
      <c r="N47" s="46">
        <v>0</v>
      </c>
      <c r="O47" s="46">
        <v>0</v>
      </c>
      <c r="P47" s="31">
        <v>84</v>
      </c>
      <c r="Q47" s="46">
        <v>0</v>
      </c>
      <c r="R47" s="46">
        <v>0</v>
      </c>
      <c r="S47" s="31">
        <v>1</v>
      </c>
      <c r="T47" s="46">
        <v>0</v>
      </c>
      <c r="U47" s="46">
        <v>0</v>
      </c>
      <c r="V47" s="31">
        <v>15</v>
      </c>
      <c r="W47" s="46">
        <v>0</v>
      </c>
      <c r="X47" s="46">
        <v>0</v>
      </c>
      <c r="Y47" s="31">
        <v>66</v>
      </c>
      <c r="Z47" s="46">
        <v>0</v>
      </c>
      <c r="AA47" s="46">
        <v>0</v>
      </c>
      <c r="AB47" s="31">
        <v>0</v>
      </c>
      <c r="AC47" s="46">
        <v>0</v>
      </c>
      <c r="AD47" s="46">
        <v>0</v>
      </c>
      <c r="AE47" s="31">
        <v>0</v>
      </c>
      <c r="AF47" s="47"/>
      <c r="AG47" s="48">
        <v>0.8</v>
      </c>
      <c r="AH47" s="48">
        <v>0.8</v>
      </c>
      <c r="AI47" s="49"/>
      <c r="AJ47" s="50">
        <f t="shared" si="2"/>
        <v>-463.57500000000005</v>
      </c>
      <c r="AK47" s="50">
        <f t="shared" si="3"/>
        <v>-229.20000000000002</v>
      </c>
      <c r="AL47" s="51">
        <f t="shared" si="4"/>
        <v>13162.724999999999</v>
      </c>
      <c r="AM47" s="50">
        <f t="shared" si="5"/>
        <v>401.1</v>
      </c>
      <c r="AN47" s="50">
        <f t="shared" si="6"/>
        <v>0</v>
      </c>
      <c r="AO47" s="50">
        <f t="shared" si="7"/>
        <v>0</v>
      </c>
      <c r="AP47" s="50">
        <f t="shared" si="8"/>
        <v>8870.4</v>
      </c>
      <c r="AQ47" s="50">
        <f t="shared" si="9"/>
        <v>0</v>
      </c>
      <c r="AR47" s="50">
        <f t="shared" si="10"/>
        <v>0</v>
      </c>
      <c r="AS47" s="50">
        <f t="shared" si="11"/>
        <v>444.9</v>
      </c>
      <c r="AT47" s="50">
        <f t="shared" si="12"/>
        <v>0</v>
      </c>
      <c r="AU47" s="50">
        <f t="shared" si="13"/>
        <v>0</v>
      </c>
      <c r="AV47" s="50">
        <f t="shared" si="14"/>
        <v>0</v>
      </c>
      <c r="AW47" s="50">
        <f t="shared" si="15"/>
        <v>0</v>
      </c>
      <c r="AX47" s="50">
        <f t="shared" si="16"/>
        <v>0</v>
      </c>
      <c r="AY47" s="50">
        <f t="shared" si="17"/>
        <v>1392.7</v>
      </c>
      <c r="AZ47" s="50">
        <f t="shared" si="18"/>
        <v>0</v>
      </c>
      <c r="BA47" s="50">
        <f t="shared" si="19"/>
        <v>0</v>
      </c>
      <c r="BB47" s="50">
        <f t="shared" si="20"/>
        <v>20.7</v>
      </c>
      <c r="BC47" s="50">
        <f t="shared" si="21"/>
        <v>0</v>
      </c>
      <c r="BD47" s="50">
        <f t="shared" si="22"/>
        <v>0</v>
      </c>
      <c r="BE47" s="50">
        <f t="shared" si="23"/>
        <v>455</v>
      </c>
      <c r="BF47" s="50">
        <f t="shared" si="24"/>
        <v>0</v>
      </c>
      <c r="BG47" s="50">
        <f t="shared" si="25"/>
        <v>0</v>
      </c>
      <c r="BH47" s="50">
        <f t="shared" si="26"/>
        <v>2270.6999999999998</v>
      </c>
      <c r="BI47" s="50">
        <f t="shared" si="27"/>
        <v>0</v>
      </c>
      <c r="BJ47" s="50">
        <f t="shared" si="28"/>
        <v>0</v>
      </c>
      <c r="BK47" s="50">
        <f t="shared" si="29"/>
        <v>0</v>
      </c>
      <c r="BL47" s="50">
        <f t="shared" si="30"/>
        <v>0</v>
      </c>
      <c r="BM47" s="50">
        <f t="shared" si="31"/>
        <v>0</v>
      </c>
      <c r="BN47" s="50">
        <f t="shared" si="32"/>
        <v>0</v>
      </c>
    </row>
    <row r="48" spans="1:66" ht="24.95" customHeight="1">
      <c r="A48" s="31">
        <v>34</v>
      </c>
      <c r="B48" s="44" t="s">
        <v>65</v>
      </c>
      <c r="C48" s="45">
        <v>176</v>
      </c>
      <c r="D48" s="46">
        <v>0</v>
      </c>
      <c r="E48" s="46">
        <v>0</v>
      </c>
      <c r="F48" s="46">
        <v>0</v>
      </c>
      <c r="G48" s="46">
        <v>53</v>
      </c>
      <c r="H48" s="46">
        <v>0</v>
      </c>
      <c r="I48" s="46">
        <v>0</v>
      </c>
      <c r="J48" s="46">
        <v>5</v>
      </c>
      <c r="K48" s="46">
        <v>0</v>
      </c>
      <c r="L48" s="46">
        <v>0</v>
      </c>
      <c r="M48" s="46">
        <v>0</v>
      </c>
      <c r="N48" s="46">
        <v>0</v>
      </c>
      <c r="O48" s="46">
        <v>0</v>
      </c>
      <c r="P48" s="31">
        <v>58</v>
      </c>
      <c r="Q48" s="46">
        <v>0</v>
      </c>
      <c r="R48" s="46">
        <v>0</v>
      </c>
      <c r="S48" s="31">
        <v>0</v>
      </c>
      <c r="T48" s="46">
        <v>0</v>
      </c>
      <c r="U48" s="46">
        <v>0</v>
      </c>
      <c r="V48" s="31">
        <v>0</v>
      </c>
      <c r="W48" s="46">
        <v>0</v>
      </c>
      <c r="X48" s="46">
        <v>0</v>
      </c>
      <c r="Y48" s="31">
        <v>60</v>
      </c>
      <c r="Z48" s="46">
        <v>0</v>
      </c>
      <c r="AA48" s="46">
        <v>0</v>
      </c>
      <c r="AB48" s="31">
        <v>0</v>
      </c>
      <c r="AC48" s="46">
        <v>0</v>
      </c>
      <c r="AD48" s="46">
        <v>0</v>
      </c>
      <c r="AE48" s="31">
        <v>0</v>
      </c>
      <c r="AF48" s="47"/>
      <c r="AG48" s="48">
        <v>0.8</v>
      </c>
      <c r="AH48" s="48">
        <v>0.8</v>
      </c>
      <c r="AI48" s="49"/>
      <c r="AJ48" s="50">
        <f t="shared" si="2"/>
        <v>-94.025000000000006</v>
      </c>
      <c r="AK48" s="50">
        <f t="shared" si="3"/>
        <v>-161.40500000000003</v>
      </c>
      <c r="AL48" s="51">
        <f t="shared" si="4"/>
        <v>4853.170000000001</v>
      </c>
      <c r="AM48" s="50">
        <f t="shared" si="5"/>
        <v>0</v>
      </c>
      <c r="AN48" s="50">
        <f t="shared" si="6"/>
        <v>0</v>
      </c>
      <c r="AO48" s="50">
        <f t="shared" si="7"/>
        <v>0</v>
      </c>
      <c r="AP48" s="50">
        <f t="shared" si="8"/>
        <v>1880.5</v>
      </c>
      <c r="AQ48" s="50">
        <f t="shared" si="9"/>
        <v>0</v>
      </c>
      <c r="AR48" s="50">
        <f t="shared" si="10"/>
        <v>0</v>
      </c>
      <c r="AS48" s="50">
        <f t="shared" si="11"/>
        <v>202.2</v>
      </c>
      <c r="AT48" s="50">
        <f t="shared" si="12"/>
        <v>0</v>
      </c>
      <c r="AU48" s="50">
        <f t="shared" si="13"/>
        <v>0</v>
      </c>
      <c r="AV48" s="50">
        <f t="shared" si="14"/>
        <v>0</v>
      </c>
      <c r="AW48" s="50">
        <f t="shared" si="15"/>
        <v>0</v>
      </c>
      <c r="AX48" s="50">
        <f t="shared" si="16"/>
        <v>0</v>
      </c>
      <c r="AY48" s="50">
        <f t="shared" si="17"/>
        <v>961.6</v>
      </c>
      <c r="AZ48" s="50">
        <f t="shared" si="18"/>
        <v>0</v>
      </c>
      <c r="BA48" s="50">
        <f t="shared" si="19"/>
        <v>0</v>
      </c>
      <c r="BB48" s="50">
        <f t="shared" si="20"/>
        <v>0</v>
      </c>
      <c r="BC48" s="50">
        <f t="shared" si="21"/>
        <v>0</v>
      </c>
      <c r="BD48" s="50">
        <f t="shared" si="22"/>
        <v>0</v>
      </c>
      <c r="BE48" s="50">
        <f t="shared" si="23"/>
        <v>0</v>
      </c>
      <c r="BF48" s="50">
        <f t="shared" si="24"/>
        <v>0</v>
      </c>
      <c r="BG48" s="50">
        <f t="shared" si="25"/>
        <v>0</v>
      </c>
      <c r="BH48" s="50">
        <f t="shared" si="26"/>
        <v>2064.3000000000002</v>
      </c>
      <c r="BI48" s="50">
        <f t="shared" si="27"/>
        <v>0</v>
      </c>
      <c r="BJ48" s="50">
        <f t="shared" si="28"/>
        <v>0</v>
      </c>
      <c r="BK48" s="50">
        <f t="shared" si="29"/>
        <v>0</v>
      </c>
      <c r="BL48" s="50">
        <f t="shared" si="30"/>
        <v>0</v>
      </c>
      <c r="BM48" s="50">
        <f t="shared" si="31"/>
        <v>0</v>
      </c>
      <c r="BN48" s="50">
        <f t="shared" si="32"/>
        <v>0</v>
      </c>
    </row>
    <row r="49" spans="1:66" ht="24.95" customHeight="1">
      <c r="A49" s="31">
        <v>35</v>
      </c>
      <c r="B49" s="44" t="s">
        <v>66</v>
      </c>
      <c r="C49" s="45">
        <v>30453</v>
      </c>
      <c r="D49" s="46">
        <v>38</v>
      </c>
      <c r="E49" s="46"/>
      <c r="F49" s="46"/>
      <c r="G49" s="46">
        <v>19555</v>
      </c>
      <c r="H49" s="46"/>
      <c r="I49" s="46">
        <v>106</v>
      </c>
      <c r="J49" s="46">
        <v>125</v>
      </c>
      <c r="K49" s="46"/>
      <c r="L49" s="46"/>
      <c r="M49" s="46"/>
      <c r="N49" s="46"/>
      <c r="O49" s="46"/>
      <c r="P49" s="31">
        <v>5088</v>
      </c>
      <c r="Q49" s="46">
        <v>103</v>
      </c>
      <c r="R49" s="46">
        <v>124</v>
      </c>
      <c r="S49" s="31">
        <v>263</v>
      </c>
      <c r="T49" s="46">
        <v>5</v>
      </c>
      <c r="U49" s="46">
        <v>10</v>
      </c>
      <c r="V49" s="31">
        <v>124</v>
      </c>
      <c r="W49" s="46">
        <v>46</v>
      </c>
      <c r="X49" s="46"/>
      <c r="Y49" s="31">
        <v>3453</v>
      </c>
      <c r="Z49" s="46">
        <v>1040</v>
      </c>
      <c r="AA49" s="46">
        <v>88</v>
      </c>
      <c r="AB49" s="31">
        <v>96</v>
      </c>
      <c r="AC49" s="46"/>
      <c r="AD49" s="46">
        <v>20</v>
      </c>
      <c r="AE49" s="31">
        <v>169</v>
      </c>
      <c r="AF49" s="47">
        <v>0.8</v>
      </c>
      <c r="AG49" s="48">
        <v>0.8</v>
      </c>
      <c r="AH49" s="48">
        <v>0.67</v>
      </c>
      <c r="AI49" s="49">
        <v>0.7</v>
      </c>
      <c r="AJ49" s="50">
        <f>(AM49+AP49+AV49)*(-$AJ$7)</f>
        <v>-69479.53</v>
      </c>
      <c r="AK49" s="50">
        <f t="shared" si="3"/>
        <v>-11074.615</v>
      </c>
      <c r="AL49" s="51">
        <f>(SUM(AM49:BN49)+AJ49+AK49)-0.16</f>
        <v>885321.59499999962</v>
      </c>
      <c r="AM49" s="50">
        <f t="shared" si="5"/>
        <v>952.6</v>
      </c>
      <c r="AN49" s="50">
        <f t="shared" si="6"/>
        <v>0</v>
      </c>
      <c r="AO49" s="50">
        <f t="shared" si="7"/>
        <v>0</v>
      </c>
      <c r="AP49" s="50">
        <f t="shared" si="8"/>
        <v>693842.7</v>
      </c>
      <c r="AQ49" s="50">
        <f t="shared" si="9"/>
        <v>0</v>
      </c>
      <c r="AR49" s="50">
        <f t="shared" si="10"/>
        <v>6819.1</v>
      </c>
      <c r="AS49" s="50">
        <f t="shared" si="11"/>
        <v>5055.6000000000004</v>
      </c>
      <c r="AT49" s="50">
        <f t="shared" si="12"/>
        <v>0</v>
      </c>
      <c r="AU49" s="50">
        <f t="shared" si="13"/>
        <v>0</v>
      </c>
      <c r="AV49" s="50">
        <f t="shared" si="14"/>
        <v>0</v>
      </c>
      <c r="AW49" s="50">
        <f t="shared" si="15"/>
        <v>0</v>
      </c>
      <c r="AX49" s="50">
        <f t="shared" si="16"/>
        <v>0</v>
      </c>
      <c r="AY49" s="50">
        <f>ROUND(P49*$P$13*AH49*9/1000,1)+6.4</f>
        <v>70655.899999999994</v>
      </c>
      <c r="AZ49" s="50">
        <f t="shared" si="18"/>
        <v>1690.2</v>
      </c>
      <c r="BA49" s="50">
        <f t="shared" si="19"/>
        <v>8134.6</v>
      </c>
      <c r="BB49" s="50">
        <f t="shared" si="20"/>
        <v>4548.6000000000004</v>
      </c>
      <c r="BC49" s="50">
        <f t="shared" si="21"/>
        <v>102.2</v>
      </c>
      <c r="BD49" s="50">
        <f t="shared" si="22"/>
        <v>747.1</v>
      </c>
      <c r="BE49" s="50">
        <f t="shared" si="23"/>
        <v>3150.1</v>
      </c>
      <c r="BF49" s="50">
        <f t="shared" si="24"/>
        <v>1381.1</v>
      </c>
      <c r="BG49" s="50">
        <f t="shared" si="25"/>
        <v>0</v>
      </c>
      <c r="BH49" s="50">
        <f t="shared" si="26"/>
        <v>99493.9</v>
      </c>
      <c r="BI49" s="50">
        <f t="shared" si="27"/>
        <v>35414.699999999997</v>
      </c>
      <c r="BJ49" s="50">
        <f t="shared" si="28"/>
        <v>6574.6</v>
      </c>
      <c r="BK49" s="50">
        <f t="shared" si="29"/>
        <v>7070.4</v>
      </c>
      <c r="BL49" s="50">
        <f t="shared" si="30"/>
        <v>0</v>
      </c>
      <c r="BM49" s="50">
        <f t="shared" si="31"/>
        <v>1848.1</v>
      </c>
      <c r="BN49" s="50">
        <f t="shared" si="32"/>
        <v>18394.400000000001</v>
      </c>
    </row>
    <row r="50" spans="1:66" ht="23.25" customHeight="1">
      <c r="A50" s="63"/>
      <c r="B50" s="64" t="s">
        <v>67</v>
      </c>
      <c r="C50" s="65">
        <f t="shared" ref="C50:AE50" si="33">SUM(C15:C49)</f>
        <v>47033</v>
      </c>
      <c r="D50" s="66">
        <f t="shared" si="33"/>
        <v>88</v>
      </c>
      <c r="E50" s="66">
        <f t="shared" si="33"/>
        <v>0</v>
      </c>
      <c r="F50" s="66">
        <f t="shared" si="33"/>
        <v>0</v>
      </c>
      <c r="G50" s="66">
        <f t="shared" si="33"/>
        <v>23370</v>
      </c>
      <c r="H50" s="66">
        <f t="shared" si="33"/>
        <v>1</v>
      </c>
      <c r="I50" s="66">
        <f t="shared" si="33"/>
        <v>116</v>
      </c>
      <c r="J50" s="66">
        <f t="shared" si="33"/>
        <v>231</v>
      </c>
      <c r="K50" s="66">
        <f t="shared" si="33"/>
        <v>2</v>
      </c>
      <c r="L50" s="66">
        <f t="shared" si="33"/>
        <v>0</v>
      </c>
      <c r="M50" s="66">
        <f t="shared" si="33"/>
        <v>1</v>
      </c>
      <c r="N50" s="66">
        <f t="shared" si="33"/>
        <v>2</v>
      </c>
      <c r="O50" s="66">
        <f t="shared" si="33"/>
        <v>8</v>
      </c>
      <c r="P50" s="66">
        <f t="shared" si="33"/>
        <v>9160</v>
      </c>
      <c r="Q50" s="66">
        <f t="shared" si="33"/>
        <v>275</v>
      </c>
      <c r="R50" s="66">
        <f t="shared" si="33"/>
        <v>414</v>
      </c>
      <c r="S50" s="66">
        <f t="shared" si="33"/>
        <v>459</v>
      </c>
      <c r="T50" s="66">
        <f t="shared" si="33"/>
        <v>30</v>
      </c>
      <c r="U50" s="66">
        <f t="shared" si="33"/>
        <v>35</v>
      </c>
      <c r="V50" s="66">
        <f t="shared" si="33"/>
        <v>345</v>
      </c>
      <c r="W50" s="66">
        <f t="shared" si="33"/>
        <v>76</v>
      </c>
      <c r="X50" s="66">
        <f t="shared" si="33"/>
        <v>28</v>
      </c>
      <c r="Y50" s="66">
        <f t="shared" si="33"/>
        <v>9475</v>
      </c>
      <c r="Z50" s="66">
        <f t="shared" si="33"/>
        <v>1692</v>
      </c>
      <c r="AA50" s="66">
        <f t="shared" si="33"/>
        <v>754</v>
      </c>
      <c r="AB50" s="66">
        <f t="shared" si="33"/>
        <v>129</v>
      </c>
      <c r="AC50" s="66">
        <f t="shared" si="33"/>
        <v>12</v>
      </c>
      <c r="AD50" s="66">
        <f t="shared" si="33"/>
        <v>20</v>
      </c>
      <c r="AE50" s="66">
        <f t="shared" si="33"/>
        <v>242</v>
      </c>
      <c r="AF50" s="67"/>
      <c r="AG50" s="67"/>
      <c r="AH50" s="67"/>
      <c r="AI50" s="68"/>
      <c r="AJ50" s="69">
        <f t="shared" ref="AJ50:BN50" si="34">SUM(AJ15:AJ49)</f>
        <v>-80458.17</v>
      </c>
      <c r="AK50" s="69">
        <f t="shared" si="34"/>
        <v>-41122.699999999997</v>
      </c>
      <c r="AL50" s="70">
        <f>SUM(AL15:AL49)</f>
        <v>1421685.7699999996</v>
      </c>
      <c r="AM50" s="71">
        <f t="shared" si="34"/>
        <v>2240.4</v>
      </c>
      <c r="AN50" s="71">
        <f t="shared" si="34"/>
        <v>0</v>
      </c>
      <c r="AO50" s="71">
        <f t="shared" si="34"/>
        <v>0</v>
      </c>
      <c r="AP50" s="71">
        <f t="shared" si="34"/>
        <v>837463.39999999991</v>
      </c>
      <c r="AQ50" s="71">
        <f t="shared" si="34"/>
        <v>0</v>
      </c>
      <c r="AR50" s="71">
        <f t="shared" si="34"/>
        <v>7462.4000000000005</v>
      </c>
      <c r="AS50" s="71">
        <f t="shared" si="34"/>
        <v>9595.5</v>
      </c>
      <c r="AT50" s="71">
        <f t="shared" si="34"/>
        <v>107.5</v>
      </c>
      <c r="AU50" s="71">
        <f t="shared" si="34"/>
        <v>0</v>
      </c>
      <c r="AV50" s="71">
        <f t="shared" si="34"/>
        <v>14.5</v>
      </c>
      <c r="AW50" s="71">
        <f t="shared" si="34"/>
        <v>164.5</v>
      </c>
      <c r="AX50" s="71">
        <f t="shared" si="34"/>
        <v>337.7</v>
      </c>
      <c r="AY50" s="71">
        <f t="shared" si="34"/>
        <v>143268</v>
      </c>
      <c r="AZ50" s="71">
        <f t="shared" si="34"/>
        <v>5451</v>
      </c>
      <c r="BA50" s="71">
        <f t="shared" si="34"/>
        <v>28133.599999999999</v>
      </c>
      <c r="BB50" s="71">
        <f t="shared" si="34"/>
        <v>8906.5</v>
      </c>
      <c r="BC50" s="71">
        <f t="shared" si="34"/>
        <v>780.4</v>
      </c>
      <c r="BD50" s="71">
        <f t="shared" si="34"/>
        <v>2177.1999999999998</v>
      </c>
      <c r="BE50" s="71">
        <f t="shared" si="34"/>
        <v>10451</v>
      </c>
      <c r="BF50" s="71">
        <f t="shared" si="34"/>
        <v>2566.1999999999998</v>
      </c>
      <c r="BG50" s="71">
        <f t="shared" si="34"/>
        <v>2043</v>
      </c>
      <c r="BH50" s="71">
        <f t="shared" si="34"/>
        <v>321921.59999999998</v>
      </c>
      <c r="BI50" s="71">
        <f t="shared" si="34"/>
        <v>65065.5</v>
      </c>
      <c r="BJ50" s="71">
        <f t="shared" si="34"/>
        <v>53482.80000000001</v>
      </c>
      <c r="BK50" s="71">
        <f t="shared" si="34"/>
        <v>10108.4</v>
      </c>
      <c r="BL50" s="71">
        <f t="shared" si="34"/>
        <v>1351.3</v>
      </c>
      <c r="BM50" s="71">
        <f t="shared" si="34"/>
        <v>1848.1</v>
      </c>
      <c r="BN50" s="71">
        <f t="shared" si="34"/>
        <v>28326.300000000003</v>
      </c>
    </row>
    <row r="51" spans="1:66" ht="16.149999999999999" customHeight="1">
      <c r="A51" s="72"/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3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  <c r="BL51" s="72"/>
      <c r="BM51" s="72"/>
      <c r="BN51" s="72"/>
    </row>
    <row r="52" spans="1:66" ht="15.75" hidden="1">
      <c r="A52" s="72" t="s">
        <v>68</v>
      </c>
      <c r="B52" s="72"/>
      <c r="C52" s="72"/>
      <c r="D52" s="72"/>
      <c r="E52" s="72"/>
      <c r="F52" s="72"/>
      <c r="G52" s="72"/>
      <c r="H52" s="72"/>
      <c r="I52" s="72"/>
      <c r="J52" s="72"/>
      <c r="K52" s="72"/>
      <c r="L52" s="72"/>
      <c r="M52" s="72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72"/>
      <c r="Z52" s="72"/>
      <c r="AA52" s="72"/>
      <c r="AB52" s="72"/>
      <c r="AC52" s="72"/>
      <c r="AD52" s="72"/>
      <c r="AE52" s="72"/>
      <c r="AF52" s="72"/>
      <c r="AG52" s="72"/>
      <c r="AH52" s="72"/>
      <c r="AI52" s="72"/>
      <c r="AJ52" s="72"/>
      <c r="AK52" s="72"/>
      <c r="AL52" s="74"/>
      <c r="AM52" s="72"/>
      <c r="AN52" s="72"/>
      <c r="AO52" s="72"/>
      <c r="AP52" s="72"/>
      <c r="AQ52" s="72"/>
      <c r="AR52" s="72"/>
      <c r="AS52" s="72"/>
      <c r="AT52" s="72"/>
      <c r="AU52" s="72"/>
      <c r="AV52" s="72"/>
      <c r="AW52" s="72"/>
      <c r="AX52" s="72"/>
      <c r="AY52" s="72"/>
      <c r="AZ52" s="72"/>
      <c r="BA52" s="72"/>
      <c r="BB52" s="72"/>
      <c r="BC52" s="72"/>
      <c r="BD52" s="72"/>
      <c r="BE52" s="72"/>
      <c r="BF52" s="72"/>
      <c r="BG52" s="72"/>
      <c r="BH52" s="72"/>
      <c r="BI52" s="72"/>
      <c r="BJ52" s="72"/>
      <c r="BK52" s="72"/>
      <c r="BL52" s="72"/>
      <c r="BM52" s="72"/>
      <c r="BN52" s="72"/>
    </row>
  </sheetData>
  <mergeCells count="103">
    <mergeCell ref="BH8:BH13"/>
    <mergeCell ref="BI8:BI13"/>
    <mergeCell ref="BJ8:BJ13"/>
    <mergeCell ref="BK8:BK13"/>
    <mergeCell ref="BL8:BL13"/>
    <mergeCell ref="BM8:BM13"/>
    <mergeCell ref="BN8:BN13"/>
    <mergeCell ref="AY8:AY13"/>
    <mergeCell ref="AZ8:AZ13"/>
    <mergeCell ref="BA8:BA13"/>
    <mergeCell ref="BB8:BB13"/>
    <mergeCell ref="BC8:BC13"/>
    <mergeCell ref="BD8:BD13"/>
    <mergeCell ref="BE8:BE13"/>
    <mergeCell ref="BF8:BF13"/>
    <mergeCell ref="BG8:BG13"/>
    <mergeCell ref="AP8:AP13"/>
    <mergeCell ref="AQ8:AQ13"/>
    <mergeCell ref="AR8:AR13"/>
    <mergeCell ref="AS8:AS13"/>
    <mergeCell ref="AT8:AT13"/>
    <mergeCell ref="AU8:AU13"/>
    <mergeCell ref="AV8:AV13"/>
    <mergeCell ref="AW8:AW13"/>
    <mergeCell ref="AX8:AX13"/>
    <mergeCell ref="AE8:AE11"/>
    <mergeCell ref="AG8:AG13"/>
    <mergeCell ref="AH8:AH13"/>
    <mergeCell ref="AI8:AI13"/>
    <mergeCell ref="AJ8:AJ13"/>
    <mergeCell ref="AK8:AK13"/>
    <mergeCell ref="AM8:AM13"/>
    <mergeCell ref="AN8:AN13"/>
    <mergeCell ref="AO8:AO13"/>
    <mergeCell ref="V8:V11"/>
    <mergeCell ref="W8:W11"/>
    <mergeCell ref="X8:X11"/>
    <mergeCell ref="Y8:Y11"/>
    <mergeCell ref="Z8:Z11"/>
    <mergeCell ref="AA8:AA11"/>
    <mergeCell ref="AB8:AB11"/>
    <mergeCell ref="AC8:AC11"/>
    <mergeCell ref="AD8:AD11"/>
    <mergeCell ref="M8:M11"/>
    <mergeCell ref="N8:N11"/>
    <mergeCell ref="O8:O11"/>
    <mergeCell ref="P8:P11"/>
    <mergeCell ref="Q8:Q11"/>
    <mergeCell ref="R8:R11"/>
    <mergeCell ref="S8:S11"/>
    <mergeCell ref="T8:T11"/>
    <mergeCell ref="U8:U11"/>
    <mergeCell ref="D8:D11"/>
    <mergeCell ref="E8:E11"/>
    <mergeCell ref="F8:F11"/>
    <mergeCell ref="G8:G11"/>
    <mergeCell ref="H8:H11"/>
    <mergeCell ref="I8:I11"/>
    <mergeCell ref="J8:J11"/>
    <mergeCell ref="K8:K11"/>
    <mergeCell ref="L8:L11"/>
    <mergeCell ref="BK6:BL6"/>
    <mergeCell ref="BM6:BN6"/>
    <mergeCell ref="D7:F7"/>
    <mergeCell ref="G7:I7"/>
    <mergeCell ref="J7:L7"/>
    <mergeCell ref="M7:O7"/>
    <mergeCell ref="P7:R7"/>
    <mergeCell ref="S7:U7"/>
    <mergeCell ref="V7:X7"/>
    <mergeCell ref="Y7:AA7"/>
    <mergeCell ref="AM7:AO7"/>
    <mergeCell ref="AP7:AR7"/>
    <mergeCell ref="AS7:AU7"/>
    <mergeCell ref="AV7:AX7"/>
    <mergeCell ref="AY7:BA7"/>
    <mergeCell ref="BB7:BD7"/>
    <mergeCell ref="BE7:BG7"/>
    <mergeCell ref="BH7:BJ7"/>
    <mergeCell ref="A2:BN2"/>
    <mergeCell ref="A4:A13"/>
    <mergeCell ref="B4:B11"/>
    <mergeCell ref="C4:C13"/>
    <mergeCell ref="D4:AE4"/>
    <mergeCell ref="AF4:AI5"/>
    <mergeCell ref="AJ4:AK5"/>
    <mergeCell ref="AL4:AL13"/>
    <mergeCell ref="AM4:BN4"/>
    <mergeCell ref="D5:L6"/>
    <mergeCell ref="M5:AA5"/>
    <mergeCell ref="AB5:AE5"/>
    <mergeCell ref="AM5:AU6"/>
    <mergeCell ref="AV5:BG5"/>
    <mergeCell ref="BH5:BJ5"/>
    <mergeCell ref="BK5:BN5"/>
    <mergeCell ref="M6:U6"/>
    <mergeCell ref="V6:AA6"/>
    <mergeCell ref="AB6:AC6"/>
    <mergeCell ref="AD6:AE6"/>
    <mergeCell ref="AF6:AF13"/>
    <mergeCell ref="AG6:AI7"/>
    <mergeCell ref="AV6:BD6"/>
    <mergeCell ref="BE6:BJ6"/>
  </mergeCells>
  <pageMargins left="0.51181102362204722" right="0.59055118110236227" top="0.47244094488188981" bottom="0" header="0.51181102362204722" footer="0.51181102362204722"/>
  <pageSetup paperSize="9" scale="35" fitToWidth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51"/>
  <sheetViews>
    <sheetView view="pageBreakPreview" topLeftCell="A22" zoomScale="60" zoomScaleNormal="100" zoomScalePageLayoutView="60" workbookViewId="0">
      <selection activeCell="L45" sqref="L45"/>
    </sheetView>
  </sheetViews>
  <sheetFormatPr defaultColWidth="9.140625" defaultRowHeight="15.75"/>
  <cols>
    <col min="1" max="1" width="8" style="75" customWidth="1"/>
    <col min="2" max="2" width="38.5703125" style="75" customWidth="1"/>
    <col min="3" max="10" width="9" style="76" customWidth="1"/>
    <col min="11" max="11" width="15.140625" style="76" customWidth="1"/>
    <col min="12" max="12" width="14.5703125" style="76" customWidth="1"/>
    <col min="13" max="13" width="9.140625" style="76"/>
    <col min="14" max="14" width="13.42578125" style="76" customWidth="1"/>
    <col min="15" max="16" width="12.28515625" style="76" customWidth="1"/>
    <col min="17" max="17" width="9.140625" style="76"/>
    <col min="18" max="18" width="13" style="76" customWidth="1"/>
    <col min="19" max="20" width="11.140625" style="76" customWidth="1"/>
    <col min="21" max="22" width="13.42578125" style="76" customWidth="1"/>
    <col min="23" max="16384" width="9.140625" style="76"/>
  </cols>
  <sheetData>
    <row r="1" spans="1:17" ht="18" customHeight="1">
      <c r="A1" s="75" t="s">
        <v>69</v>
      </c>
    </row>
    <row r="2" spans="1:17" ht="41.25" customHeight="1">
      <c r="A2" s="298" t="s">
        <v>70</v>
      </c>
      <c r="B2" s="298"/>
      <c r="C2" s="298"/>
      <c r="D2" s="298"/>
      <c r="E2" s="298"/>
      <c r="F2" s="298"/>
      <c r="G2" s="298"/>
      <c r="H2" s="298"/>
      <c r="I2" s="298"/>
      <c r="J2" s="298"/>
      <c r="K2" s="77"/>
    </row>
    <row r="3" spans="1:17" ht="18" customHeight="1">
      <c r="A3" s="299" t="s">
        <v>71</v>
      </c>
      <c r="B3" s="299"/>
      <c r="C3" s="299"/>
      <c r="D3" s="299"/>
      <c r="E3" s="299"/>
      <c r="F3" s="299"/>
      <c r="G3" s="299"/>
      <c r="H3" s="299"/>
      <c r="I3" s="299"/>
      <c r="J3" s="299"/>
      <c r="K3" s="78"/>
    </row>
    <row r="4" spans="1:17" ht="18" customHeight="1">
      <c r="A4" s="300" t="s">
        <v>72</v>
      </c>
      <c r="B4" s="300"/>
      <c r="C4" s="300"/>
      <c r="D4" s="300"/>
      <c r="E4" s="300"/>
      <c r="F4" s="300"/>
      <c r="G4" s="300"/>
      <c r="H4" s="300"/>
      <c r="I4" s="300"/>
      <c r="J4" s="300"/>
      <c r="K4" s="79"/>
    </row>
    <row r="5" spans="1:17" ht="27.75" customHeight="1">
      <c r="A5" s="301" t="s">
        <v>73</v>
      </c>
      <c r="B5" s="81" t="s">
        <v>3</v>
      </c>
      <c r="C5" s="302" t="s">
        <v>74</v>
      </c>
      <c r="D5" s="302"/>
      <c r="E5" s="302"/>
      <c r="F5" s="302"/>
      <c r="G5" s="303" t="s">
        <v>75</v>
      </c>
      <c r="H5" s="303"/>
      <c r="I5" s="303"/>
      <c r="J5" s="303"/>
      <c r="K5" s="304" t="s">
        <v>76</v>
      </c>
      <c r="L5" s="305" t="s">
        <v>77</v>
      </c>
    </row>
    <row r="6" spans="1:17" ht="27.75" customHeight="1">
      <c r="A6" s="301"/>
      <c r="B6" s="83" t="s">
        <v>78</v>
      </c>
      <c r="C6" s="306">
        <v>104.67</v>
      </c>
      <c r="D6" s="306"/>
      <c r="E6" s="306">
        <v>130.37</v>
      </c>
      <c r="F6" s="306"/>
      <c r="G6" s="307">
        <v>191.5</v>
      </c>
      <c r="H6" s="307"/>
      <c r="I6" s="307">
        <v>217.2</v>
      </c>
      <c r="J6" s="307"/>
      <c r="K6" s="304"/>
      <c r="L6" s="305"/>
    </row>
    <row r="7" spans="1:17" ht="28.5" customHeight="1">
      <c r="A7" s="301"/>
      <c r="B7" s="84" t="s">
        <v>79</v>
      </c>
      <c r="C7" s="308" t="s">
        <v>80</v>
      </c>
      <c r="D7" s="308"/>
      <c r="E7" s="308" t="s">
        <v>81</v>
      </c>
      <c r="F7" s="308"/>
      <c r="G7" s="308" t="s">
        <v>80</v>
      </c>
      <c r="H7" s="308"/>
      <c r="I7" s="309" t="s">
        <v>81</v>
      </c>
      <c r="J7" s="309"/>
      <c r="K7" s="304"/>
      <c r="L7" s="305"/>
    </row>
    <row r="8" spans="1:17" ht="57.75" customHeight="1">
      <c r="A8" s="301"/>
      <c r="B8" s="86" t="s">
        <v>82</v>
      </c>
      <c r="C8" s="87" t="s">
        <v>83</v>
      </c>
      <c r="D8" s="88" t="s">
        <v>84</v>
      </c>
      <c r="E8" s="88" t="s">
        <v>83</v>
      </c>
      <c r="F8" s="88" t="s">
        <v>84</v>
      </c>
      <c r="G8" s="88" t="s">
        <v>83</v>
      </c>
      <c r="H8" s="88" t="s">
        <v>84</v>
      </c>
      <c r="I8" s="88" t="s">
        <v>83</v>
      </c>
      <c r="J8" s="89" t="s">
        <v>84</v>
      </c>
      <c r="K8" s="304"/>
      <c r="L8" s="305"/>
      <c r="O8" s="90"/>
      <c r="Q8" s="91"/>
    </row>
    <row r="9" spans="1:17" ht="19.5" customHeight="1">
      <c r="A9" s="85"/>
      <c r="B9" s="92"/>
      <c r="C9" s="93">
        <v>22</v>
      </c>
      <c r="D9" s="94">
        <v>26</v>
      </c>
      <c r="E9" s="94">
        <v>22</v>
      </c>
      <c r="F9" s="94">
        <v>26</v>
      </c>
      <c r="G9" s="94">
        <v>22</v>
      </c>
      <c r="H9" s="94">
        <v>26</v>
      </c>
      <c r="I9" s="94">
        <v>22</v>
      </c>
      <c r="J9" s="95">
        <v>26</v>
      </c>
      <c r="K9" s="304"/>
      <c r="L9" s="305"/>
    </row>
    <row r="10" spans="1:17" ht="19.5" customHeight="1">
      <c r="A10" s="96">
        <v>1</v>
      </c>
      <c r="B10" s="96">
        <v>2</v>
      </c>
      <c r="C10" s="97">
        <v>3</v>
      </c>
      <c r="D10" s="97">
        <v>4</v>
      </c>
      <c r="E10" s="97">
        <v>5</v>
      </c>
      <c r="F10" s="97">
        <v>6</v>
      </c>
      <c r="G10" s="97">
        <v>7</v>
      </c>
      <c r="H10" s="97">
        <v>8</v>
      </c>
      <c r="I10" s="97">
        <v>9</v>
      </c>
      <c r="J10" s="98">
        <v>10</v>
      </c>
      <c r="K10" s="99">
        <v>11</v>
      </c>
      <c r="L10" s="100">
        <v>12</v>
      </c>
    </row>
    <row r="11" spans="1:17" ht="18" customHeight="1">
      <c r="A11" s="101">
        <v>1</v>
      </c>
      <c r="B11" s="102" t="s">
        <v>32</v>
      </c>
      <c r="C11" s="103">
        <v>4</v>
      </c>
      <c r="D11" s="103">
        <v>0</v>
      </c>
      <c r="E11" s="103">
        <v>0</v>
      </c>
      <c r="F11" s="103">
        <v>0</v>
      </c>
      <c r="G11" s="103">
        <v>0</v>
      </c>
      <c r="H11" s="103">
        <v>0</v>
      </c>
      <c r="I11" s="103">
        <v>8</v>
      </c>
      <c r="J11" s="103">
        <v>0</v>
      </c>
      <c r="K11" s="104">
        <v>0.9</v>
      </c>
      <c r="L11" s="105">
        <f t="shared" ref="L11:L45" si="0">ROUND(((C11*$C$6*$C$9)+(D11*$D$9*$C$6)+(E11*$E$6*$E$9)+(F11*$F$9*$E$6)+(G11*$G$9*$G$6)+(H11*$H$9*$G$6)+(I11*$I$9*$I$6)+(J11*$J$9*$I$6))*9*K11/1000,1)</f>
        <v>384.2</v>
      </c>
    </row>
    <row r="12" spans="1:17" ht="18" customHeight="1">
      <c r="A12" s="106">
        <v>2</v>
      </c>
      <c r="B12" s="107" t="s">
        <v>33</v>
      </c>
      <c r="C12" s="103">
        <v>14</v>
      </c>
      <c r="D12" s="108">
        <v>0</v>
      </c>
      <c r="E12" s="103">
        <v>0</v>
      </c>
      <c r="F12" s="108">
        <v>0</v>
      </c>
      <c r="G12" s="103">
        <v>0</v>
      </c>
      <c r="H12" s="108">
        <v>0</v>
      </c>
      <c r="I12" s="103">
        <v>24</v>
      </c>
      <c r="J12" s="108">
        <v>3</v>
      </c>
      <c r="K12" s="104">
        <v>0.9</v>
      </c>
      <c r="L12" s="105">
        <f t="shared" si="0"/>
        <v>1327.3</v>
      </c>
    </row>
    <row r="13" spans="1:17" ht="18" customHeight="1">
      <c r="A13" s="106">
        <v>3</v>
      </c>
      <c r="B13" s="107" t="s">
        <v>34</v>
      </c>
      <c r="C13" s="108">
        <v>6</v>
      </c>
      <c r="D13" s="103">
        <v>0</v>
      </c>
      <c r="E13" s="108">
        <v>0</v>
      </c>
      <c r="F13" s="103">
        <v>0</v>
      </c>
      <c r="G13" s="108">
        <v>0</v>
      </c>
      <c r="H13" s="103">
        <v>0</v>
      </c>
      <c r="I13" s="108">
        <v>13</v>
      </c>
      <c r="J13" s="103">
        <v>0</v>
      </c>
      <c r="K13" s="104">
        <v>0.9</v>
      </c>
      <c r="L13" s="105">
        <f t="shared" si="0"/>
        <v>615.1</v>
      </c>
    </row>
    <row r="14" spans="1:17" ht="18" customHeight="1">
      <c r="A14" s="106">
        <v>4</v>
      </c>
      <c r="B14" s="107" t="s">
        <v>35</v>
      </c>
      <c r="C14" s="103">
        <v>0</v>
      </c>
      <c r="D14" s="108">
        <v>0</v>
      </c>
      <c r="E14" s="103">
        <v>0</v>
      </c>
      <c r="F14" s="108">
        <v>0</v>
      </c>
      <c r="G14" s="103">
        <v>0</v>
      </c>
      <c r="H14" s="108">
        <v>0</v>
      </c>
      <c r="I14" s="103">
        <v>0</v>
      </c>
      <c r="J14" s="108">
        <v>0</v>
      </c>
      <c r="K14" s="104">
        <v>0.9</v>
      </c>
      <c r="L14" s="105">
        <f t="shared" si="0"/>
        <v>0</v>
      </c>
    </row>
    <row r="15" spans="1:17" ht="18" customHeight="1">
      <c r="A15" s="106">
        <v>5</v>
      </c>
      <c r="B15" s="107" t="s">
        <v>36</v>
      </c>
      <c r="C15" s="108">
        <v>3</v>
      </c>
      <c r="D15" s="103">
        <v>0</v>
      </c>
      <c r="E15" s="108">
        <v>0</v>
      </c>
      <c r="F15" s="103">
        <v>0</v>
      </c>
      <c r="G15" s="108">
        <v>1</v>
      </c>
      <c r="H15" s="103">
        <v>0</v>
      </c>
      <c r="I15" s="108">
        <v>9</v>
      </c>
      <c r="J15" s="103">
        <v>0</v>
      </c>
      <c r="K15" s="104">
        <v>0.9</v>
      </c>
      <c r="L15" s="105">
        <f t="shared" si="0"/>
        <v>438.4</v>
      </c>
    </row>
    <row r="16" spans="1:17" ht="18" customHeight="1">
      <c r="A16" s="106">
        <v>6</v>
      </c>
      <c r="B16" s="107" t="s">
        <v>37</v>
      </c>
      <c r="C16" s="103">
        <v>14</v>
      </c>
      <c r="D16" s="108">
        <v>0</v>
      </c>
      <c r="E16" s="103">
        <v>0</v>
      </c>
      <c r="F16" s="108">
        <v>0</v>
      </c>
      <c r="G16" s="103">
        <v>0</v>
      </c>
      <c r="H16" s="108">
        <v>0</v>
      </c>
      <c r="I16" s="103">
        <v>11</v>
      </c>
      <c r="J16" s="108">
        <v>0</v>
      </c>
      <c r="K16" s="104">
        <v>0.9</v>
      </c>
      <c r="L16" s="105">
        <f t="shared" si="0"/>
        <v>686.9</v>
      </c>
    </row>
    <row r="17" spans="1:12" ht="18" customHeight="1">
      <c r="A17" s="106">
        <v>7</v>
      </c>
      <c r="B17" s="107" t="s">
        <v>38</v>
      </c>
      <c r="C17" s="108">
        <v>24</v>
      </c>
      <c r="D17" s="103">
        <v>0</v>
      </c>
      <c r="E17" s="108">
        <v>0</v>
      </c>
      <c r="F17" s="103">
        <v>0</v>
      </c>
      <c r="G17" s="108">
        <v>0</v>
      </c>
      <c r="H17" s="103">
        <v>0</v>
      </c>
      <c r="I17" s="108">
        <v>28</v>
      </c>
      <c r="J17" s="103">
        <v>0</v>
      </c>
      <c r="K17" s="104">
        <v>0.9</v>
      </c>
      <c r="L17" s="105">
        <f t="shared" si="0"/>
        <v>1531.4</v>
      </c>
    </row>
    <row r="18" spans="1:12" ht="18" customHeight="1">
      <c r="A18" s="106">
        <v>8</v>
      </c>
      <c r="B18" s="107" t="s">
        <v>39</v>
      </c>
      <c r="C18" s="103">
        <v>15</v>
      </c>
      <c r="D18" s="108">
        <v>0</v>
      </c>
      <c r="E18" s="103">
        <v>5</v>
      </c>
      <c r="F18" s="108">
        <v>0</v>
      </c>
      <c r="G18" s="103">
        <v>2</v>
      </c>
      <c r="H18" s="108">
        <v>0</v>
      </c>
      <c r="I18" s="103">
        <v>29</v>
      </c>
      <c r="J18" s="108">
        <v>0</v>
      </c>
      <c r="K18" s="104">
        <v>0.9</v>
      </c>
      <c r="L18" s="105">
        <f t="shared" si="0"/>
        <v>1586.6</v>
      </c>
    </row>
    <row r="19" spans="1:12" ht="18" customHeight="1">
      <c r="A19" s="106">
        <v>9</v>
      </c>
      <c r="B19" s="107" t="s">
        <v>40</v>
      </c>
      <c r="C19" s="108">
        <v>3</v>
      </c>
      <c r="D19" s="103">
        <v>0</v>
      </c>
      <c r="E19" s="108">
        <v>1</v>
      </c>
      <c r="F19" s="103">
        <v>0</v>
      </c>
      <c r="G19" s="108">
        <v>1</v>
      </c>
      <c r="H19" s="103">
        <v>0</v>
      </c>
      <c r="I19" s="108">
        <v>4</v>
      </c>
      <c r="J19" s="103">
        <v>0</v>
      </c>
      <c r="K19" s="104">
        <v>0.9</v>
      </c>
      <c r="L19" s="105">
        <f t="shared" si="0"/>
        <v>268.10000000000002</v>
      </c>
    </row>
    <row r="20" spans="1:12" ht="18" customHeight="1">
      <c r="A20" s="106">
        <v>10</v>
      </c>
      <c r="B20" s="107" t="s">
        <v>41</v>
      </c>
      <c r="C20" s="103">
        <v>10</v>
      </c>
      <c r="D20" s="108">
        <v>0</v>
      </c>
      <c r="E20" s="103">
        <v>1</v>
      </c>
      <c r="F20" s="108">
        <v>0</v>
      </c>
      <c r="G20" s="103">
        <v>1</v>
      </c>
      <c r="H20" s="108">
        <v>0</v>
      </c>
      <c r="I20" s="103">
        <v>12</v>
      </c>
      <c r="J20" s="108">
        <v>0</v>
      </c>
      <c r="K20" s="104">
        <v>0.9</v>
      </c>
      <c r="L20" s="105">
        <f t="shared" si="0"/>
        <v>708.3</v>
      </c>
    </row>
    <row r="21" spans="1:12" ht="18" customHeight="1">
      <c r="A21" s="106">
        <v>11</v>
      </c>
      <c r="B21" s="107" t="s">
        <v>85</v>
      </c>
      <c r="C21" s="108">
        <v>18</v>
      </c>
      <c r="D21" s="103">
        <v>0</v>
      </c>
      <c r="E21" s="108">
        <v>5</v>
      </c>
      <c r="F21" s="103">
        <v>0</v>
      </c>
      <c r="G21" s="108">
        <v>0</v>
      </c>
      <c r="H21" s="103">
        <v>3</v>
      </c>
      <c r="I21" s="108">
        <v>0</v>
      </c>
      <c r="J21" s="103">
        <v>28</v>
      </c>
      <c r="K21" s="104">
        <v>0.9</v>
      </c>
      <c r="L21" s="105">
        <f t="shared" si="0"/>
        <v>1853.7</v>
      </c>
    </row>
    <row r="22" spans="1:12" ht="18" customHeight="1">
      <c r="A22" s="106">
        <v>12</v>
      </c>
      <c r="B22" s="107" t="s">
        <v>86</v>
      </c>
      <c r="C22" s="103">
        <v>0</v>
      </c>
      <c r="D22" s="108">
        <v>0</v>
      </c>
      <c r="E22" s="103">
        <v>4</v>
      </c>
      <c r="F22" s="108">
        <v>0</v>
      </c>
      <c r="G22" s="103">
        <v>0</v>
      </c>
      <c r="H22" s="108">
        <v>0</v>
      </c>
      <c r="I22" s="103">
        <v>10</v>
      </c>
      <c r="J22" s="108">
        <v>0</v>
      </c>
      <c r="K22" s="104">
        <v>0.9</v>
      </c>
      <c r="L22" s="105">
        <f t="shared" si="0"/>
        <v>480</v>
      </c>
    </row>
    <row r="23" spans="1:12" ht="18" customHeight="1">
      <c r="A23" s="106">
        <v>13</v>
      </c>
      <c r="B23" s="107" t="s">
        <v>44</v>
      </c>
      <c r="C23" s="108">
        <v>16</v>
      </c>
      <c r="D23" s="103">
        <v>2</v>
      </c>
      <c r="E23" s="108">
        <v>0</v>
      </c>
      <c r="F23" s="103">
        <v>1</v>
      </c>
      <c r="G23" s="108">
        <v>1</v>
      </c>
      <c r="H23" s="103">
        <v>3</v>
      </c>
      <c r="I23" s="108">
        <v>21</v>
      </c>
      <c r="J23" s="103">
        <v>4</v>
      </c>
      <c r="K23" s="104">
        <v>0.9</v>
      </c>
      <c r="L23" s="105">
        <f t="shared" si="0"/>
        <v>1520.9</v>
      </c>
    </row>
    <row r="24" spans="1:12" ht="18" customHeight="1">
      <c r="A24" s="106">
        <v>14</v>
      </c>
      <c r="B24" s="107" t="s">
        <v>45</v>
      </c>
      <c r="C24" s="103">
        <v>18</v>
      </c>
      <c r="D24" s="108">
        <v>0</v>
      </c>
      <c r="E24" s="103">
        <v>0</v>
      </c>
      <c r="F24" s="108">
        <v>0</v>
      </c>
      <c r="G24" s="103">
        <v>0</v>
      </c>
      <c r="H24" s="108">
        <v>0</v>
      </c>
      <c r="I24" s="103">
        <v>27</v>
      </c>
      <c r="J24" s="108">
        <v>0</v>
      </c>
      <c r="K24" s="104">
        <v>0.9</v>
      </c>
      <c r="L24" s="105">
        <f t="shared" si="0"/>
        <v>1380.8</v>
      </c>
    </row>
    <row r="25" spans="1:12" ht="18" customHeight="1">
      <c r="A25" s="106">
        <v>15</v>
      </c>
      <c r="B25" s="107" t="s">
        <v>46</v>
      </c>
      <c r="C25" s="108">
        <v>7</v>
      </c>
      <c r="D25" s="103">
        <v>0</v>
      </c>
      <c r="E25" s="108">
        <v>0</v>
      </c>
      <c r="F25" s="103">
        <v>0</v>
      </c>
      <c r="G25" s="108">
        <v>2</v>
      </c>
      <c r="H25" s="103">
        <v>0</v>
      </c>
      <c r="I25" s="108">
        <v>14</v>
      </c>
      <c r="J25" s="103">
        <v>0</v>
      </c>
      <c r="K25" s="104">
        <v>0.9</v>
      </c>
      <c r="L25" s="105">
        <f t="shared" si="0"/>
        <v>740.7</v>
      </c>
    </row>
    <row r="26" spans="1:12" ht="18" customHeight="1">
      <c r="A26" s="106">
        <v>16</v>
      </c>
      <c r="B26" s="107" t="s">
        <v>47</v>
      </c>
      <c r="C26" s="103">
        <v>20</v>
      </c>
      <c r="D26" s="108">
        <v>0</v>
      </c>
      <c r="E26" s="103">
        <v>0</v>
      </c>
      <c r="F26" s="108">
        <v>0</v>
      </c>
      <c r="G26" s="103">
        <v>3</v>
      </c>
      <c r="H26" s="108">
        <v>3</v>
      </c>
      <c r="I26" s="103">
        <v>0</v>
      </c>
      <c r="J26" s="108">
        <v>3</v>
      </c>
      <c r="K26" s="104">
        <v>0.9</v>
      </c>
      <c r="L26" s="105">
        <f t="shared" si="0"/>
        <v>733.6</v>
      </c>
    </row>
    <row r="27" spans="1:12" ht="18" customHeight="1">
      <c r="A27" s="106">
        <v>17</v>
      </c>
      <c r="B27" s="107" t="s">
        <v>48</v>
      </c>
      <c r="C27" s="108">
        <v>12</v>
      </c>
      <c r="D27" s="103">
        <v>0</v>
      </c>
      <c r="E27" s="108">
        <v>0</v>
      </c>
      <c r="F27" s="103">
        <v>0</v>
      </c>
      <c r="G27" s="108">
        <v>1</v>
      </c>
      <c r="H27" s="103">
        <v>0</v>
      </c>
      <c r="I27" s="108">
        <v>11</v>
      </c>
      <c r="J27" s="103">
        <v>0</v>
      </c>
      <c r="K27" s="104">
        <v>0.9</v>
      </c>
      <c r="L27" s="105">
        <f t="shared" si="0"/>
        <v>683.7</v>
      </c>
    </row>
    <row r="28" spans="1:12" ht="18" customHeight="1">
      <c r="A28" s="106">
        <v>18</v>
      </c>
      <c r="B28" s="109" t="s">
        <v>49</v>
      </c>
      <c r="C28" s="103">
        <v>18</v>
      </c>
      <c r="D28" s="103">
        <v>0</v>
      </c>
      <c r="E28" s="103">
        <v>2</v>
      </c>
      <c r="F28" s="103">
        <v>0</v>
      </c>
      <c r="G28" s="103">
        <v>5</v>
      </c>
      <c r="H28" s="103">
        <v>0</v>
      </c>
      <c r="I28" s="103">
        <v>40</v>
      </c>
      <c r="J28" s="103">
        <v>2</v>
      </c>
      <c r="K28" s="104">
        <v>0.9</v>
      </c>
      <c r="L28" s="105">
        <f t="shared" si="0"/>
        <v>2192.5</v>
      </c>
    </row>
    <row r="29" spans="1:12" ht="18" customHeight="1">
      <c r="A29" s="106">
        <v>19</v>
      </c>
      <c r="B29" s="107" t="s">
        <v>50</v>
      </c>
      <c r="C29" s="110">
        <v>72</v>
      </c>
      <c r="D29" s="110">
        <v>0</v>
      </c>
      <c r="E29" s="110">
        <v>4</v>
      </c>
      <c r="F29" s="110">
        <v>0</v>
      </c>
      <c r="G29" s="110">
        <v>0</v>
      </c>
      <c r="H29" s="110">
        <v>0</v>
      </c>
      <c r="I29" s="110">
        <v>89</v>
      </c>
      <c r="J29" s="110">
        <v>0</v>
      </c>
      <c r="K29" s="104">
        <v>0.9</v>
      </c>
      <c r="L29" s="105">
        <f t="shared" si="0"/>
        <v>4880.6000000000004</v>
      </c>
    </row>
    <row r="30" spans="1:12" ht="18" customHeight="1">
      <c r="A30" s="106">
        <v>20</v>
      </c>
      <c r="B30" s="107" t="s">
        <v>51</v>
      </c>
      <c r="C30" s="111">
        <v>0</v>
      </c>
      <c r="D30" s="103">
        <v>13</v>
      </c>
      <c r="E30" s="108">
        <v>0</v>
      </c>
      <c r="F30" s="103">
        <v>2</v>
      </c>
      <c r="G30" s="108">
        <v>0</v>
      </c>
      <c r="H30" s="103">
        <v>6</v>
      </c>
      <c r="I30" s="108">
        <v>0</v>
      </c>
      <c r="J30" s="103">
        <v>19</v>
      </c>
      <c r="K30" s="112">
        <v>0.9</v>
      </c>
      <c r="L30" s="105">
        <f t="shared" si="0"/>
        <v>1452.6</v>
      </c>
    </row>
    <row r="31" spans="1:12" ht="18" customHeight="1">
      <c r="A31" s="106">
        <v>21</v>
      </c>
      <c r="B31" s="107" t="s">
        <v>52</v>
      </c>
      <c r="C31" s="103">
        <v>2</v>
      </c>
      <c r="D31" s="108">
        <v>0</v>
      </c>
      <c r="E31" s="103">
        <v>0</v>
      </c>
      <c r="F31" s="108">
        <v>0</v>
      </c>
      <c r="G31" s="103">
        <v>0</v>
      </c>
      <c r="H31" s="108">
        <v>0</v>
      </c>
      <c r="I31" s="103">
        <v>4</v>
      </c>
      <c r="J31" s="108">
        <v>0</v>
      </c>
      <c r="K31" s="104">
        <v>0.9</v>
      </c>
      <c r="L31" s="105">
        <f t="shared" si="0"/>
        <v>192.1</v>
      </c>
    </row>
    <row r="32" spans="1:12" ht="18" customHeight="1">
      <c r="A32" s="106">
        <v>22</v>
      </c>
      <c r="B32" s="107" t="s">
        <v>53</v>
      </c>
      <c r="C32" s="108">
        <v>4</v>
      </c>
      <c r="D32" s="103">
        <v>0</v>
      </c>
      <c r="E32" s="108">
        <v>0</v>
      </c>
      <c r="F32" s="103">
        <v>0</v>
      </c>
      <c r="G32" s="108">
        <v>0</v>
      </c>
      <c r="H32" s="103">
        <v>0</v>
      </c>
      <c r="I32" s="108">
        <v>13</v>
      </c>
      <c r="J32" s="103">
        <v>0</v>
      </c>
      <c r="K32" s="104">
        <v>0.9</v>
      </c>
      <c r="L32" s="105">
        <f t="shared" si="0"/>
        <v>577.79999999999995</v>
      </c>
    </row>
    <row r="33" spans="1:12" ht="18" customHeight="1">
      <c r="A33" s="106">
        <v>23</v>
      </c>
      <c r="B33" s="107" t="s">
        <v>54</v>
      </c>
      <c r="C33" s="103">
        <v>15</v>
      </c>
      <c r="D33" s="108">
        <v>0</v>
      </c>
      <c r="E33" s="103">
        <v>3</v>
      </c>
      <c r="F33" s="108">
        <v>0</v>
      </c>
      <c r="G33" s="103">
        <v>0</v>
      </c>
      <c r="H33" s="108">
        <v>0</v>
      </c>
      <c r="I33" s="103">
        <v>11</v>
      </c>
      <c r="J33" s="108">
        <v>0</v>
      </c>
      <c r="K33" s="104">
        <v>0.9</v>
      </c>
      <c r="L33" s="105">
        <f t="shared" si="0"/>
        <v>775.2</v>
      </c>
    </row>
    <row r="34" spans="1:12" ht="18" customHeight="1">
      <c r="A34" s="106">
        <v>24</v>
      </c>
      <c r="B34" s="107" t="s">
        <v>87</v>
      </c>
      <c r="C34" s="108">
        <v>22</v>
      </c>
      <c r="D34" s="103">
        <v>0</v>
      </c>
      <c r="E34" s="108">
        <v>0</v>
      </c>
      <c r="F34" s="103">
        <v>0</v>
      </c>
      <c r="G34" s="108">
        <v>1</v>
      </c>
      <c r="H34" s="103">
        <v>0</v>
      </c>
      <c r="I34" s="108">
        <v>25</v>
      </c>
      <c r="J34" s="103">
        <v>7</v>
      </c>
      <c r="K34" s="104">
        <v>0.9</v>
      </c>
      <c r="L34" s="105">
        <f t="shared" si="0"/>
        <v>1732.3</v>
      </c>
    </row>
    <row r="35" spans="1:12" ht="18" customHeight="1">
      <c r="A35" s="106">
        <v>25</v>
      </c>
      <c r="B35" s="107" t="s">
        <v>56</v>
      </c>
      <c r="C35" s="103">
        <v>8</v>
      </c>
      <c r="D35" s="108">
        <v>0</v>
      </c>
      <c r="E35" s="103">
        <v>2</v>
      </c>
      <c r="F35" s="108">
        <v>0</v>
      </c>
      <c r="G35" s="103">
        <v>4</v>
      </c>
      <c r="H35" s="108">
        <v>0</v>
      </c>
      <c r="I35" s="103">
        <v>11</v>
      </c>
      <c r="J35" s="108">
        <v>0</v>
      </c>
      <c r="K35" s="104">
        <v>0.9</v>
      </c>
      <c r="L35" s="105">
        <f t="shared" si="0"/>
        <v>757.9</v>
      </c>
    </row>
    <row r="36" spans="1:12" ht="18" customHeight="1">
      <c r="A36" s="106">
        <v>26</v>
      </c>
      <c r="B36" s="107" t="s">
        <v>88</v>
      </c>
      <c r="C36" s="108">
        <v>11</v>
      </c>
      <c r="D36" s="103">
        <v>1</v>
      </c>
      <c r="E36" s="108">
        <v>0</v>
      </c>
      <c r="F36" s="103">
        <v>0</v>
      </c>
      <c r="G36" s="108">
        <v>0</v>
      </c>
      <c r="H36" s="103">
        <v>0</v>
      </c>
      <c r="I36" s="108">
        <v>5</v>
      </c>
      <c r="J36" s="103">
        <v>0</v>
      </c>
      <c r="K36" s="104">
        <v>0.9</v>
      </c>
      <c r="L36" s="105">
        <f t="shared" si="0"/>
        <v>420.7</v>
      </c>
    </row>
    <row r="37" spans="1:12" ht="18" customHeight="1">
      <c r="A37" s="106">
        <v>27</v>
      </c>
      <c r="B37" s="107" t="s">
        <v>89</v>
      </c>
      <c r="C37" s="103">
        <v>0</v>
      </c>
      <c r="D37" s="108">
        <v>2</v>
      </c>
      <c r="E37" s="103">
        <v>0</v>
      </c>
      <c r="F37" s="108">
        <v>0</v>
      </c>
      <c r="G37" s="103">
        <v>1</v>
      </c>
      <c r="H37" s="108">
        <v>2</v>
      </c>
      <c r="I37" s="103">
        <v>0</v>
      </c>
      <c r="J37" s="108">
        <v>0</v>
      </c>
      <c r="K37" s="104">
        <v>0.9</v>
      </c>
      <c r="L37" s="105">
        <f t="shared" si="0"/>
        <v>158.9</v>
      </c>
    </row>
    <row r="38" spans="1:12" ht="18" customHeight="1">
      <c r="A38" s="106">
        <v>28</v>
      </c>
      <c r="B38" s="107" t="s">
        <v>59</v>
      </c>
      <c r="C38" s="108">
        <v>7</v>
      </c>
      <c r="D38" s="103">
        <v>0</v>
      </c>
      <c r="E38" s="108">
        <v>0</v>
      </c>
      <c r="F38" s="103">
        <v>0</v>
      </c>
      <c r="G38" s="108">
        <v>0</v>
      </c>
      <c r="H38" s="103">
        <v>0</v>
      </c>
      <c r="I38" s="108">
        <v>15</v>
      </c>
      <c r="J38" s="103">
        <v>0</v>
      </c>
      <c r="K38" s="104">
        <v>0.9</v>
      </c>
      <c r="L38" s="105">
        <f t="shared" si="0"/>
        <v>711.1</v>
      </c>
    </row>
    <row r="39" spans="1:12" ht="18" customHeight="1">
      <c r="A39" s="106">
        <v>29</v>
      </c>
      <c r="B39" s="107" t="s">
        <v>90</v>
      </c>
      <c r="C39" s="103">
        <v>1</v>
      </c>
      <c r="D39" s="108">
        <v>0</v>
      </c>
      <c r="E39" s="103">
        <v>0</v>
      </c>
      <c r="F39" s="108">
        <v>0</v>
      </c>
      <c r="G39" s="103">
        <v>0</v>
      </c>
      <c r="H39" s="108">
        <v>0</v>
      </c>
      <c r="I39" s="103">
        <v>9</v>
      </c>
      <c r="J39" s="108">
        <v>0</v>
      </c>
      <c r="K39" s="104">
        <v>0.9</v>
      </c>
      <c r="L39" s="105">
        <f t="shared" si="0"/>
        <v>367</v>
      </c>
    </row>
    <row r="40" spans="1:12" ht="18" customHeight="1">
      <c r="A40" s="106">
        <v>30</v>
      </c>
      <c r="B40" s="107" t="s">
        <v>61</v>
      </c>
      <c r="C40" s="108">
        <v>8</v>
      </c>
      <c r="D40" s="103">
        <v>0</v>
      </c>
      <c r="E40" s="108">
        <v>0</v>
      </c>
      <c r="F40" s="103">
        <v>0</v>
      </c>
      <c r="G40" s="108">
        <v>0</v>
      </c>
      <c r="H40" s="103">
        <v>0</v>
      </c>
      <c r="I40" s="108">
        <v>8</v>
      </c>
      <c r="J40" s="103">
        <v>0</v>
      </c>
      <c r="K40" s="104">
        <v>0.9</v>
      </c>
      <c r="L40" s="105">
        <f t="shared" si="0"/>
        <v>458.9</v>
      </c>
    </row>
    <row r="41" spans="1:12" ht="18" customHeight="1">
      <c r="A41" s="106">
        <v>31</v>
      </c>
      <c r="B41" s="107" t="s">
        <v>91</v>
      </c>
      <c r="C41" s="110">
        <v>74</v>
      </c>
      <c r="D41" s="113">
        <v>3</v>
      </c>
      <c r="E41" s="110">
        <v>0</v>
      </c>
      <c r="F41" s="113">
        <v>0</v>
      </c>
      <c r="G41" s="110">
        <v>6</v>
      </c>
      <c r="H41" s="113">
        <v>2</v>
      </c>
      <c r="I41" s="110">
        <v>78</v>
      </c>
      <c r="J41" s="113">
        <v>20</v>
      </c>
      <c r="K41" s="104">
        <v>0.9</v>
      </c>
      <c r="L41" s="105">
        <f t="shared" si="0"/>
        <v>5665.6</v>
      </c>
    </row>
    <row r="42" spans="1:12" ht="18" customHeight="1">
      <c r="A42" s="106">
        <v>32</v>
      </c>
      <c r="B42" s="107" t="s">
        <v>92</v>
      </c>
      <c r="C42" s="108">
        <v>21</v>
      </c>
      <c r="D42" s="103">
        <v>0</v>
      </c>
      <c r="E42" s="108">
        <v>0</v>
      </c>
      <c r="F42" s="103">
        <v>0</v>
      </c>
      <c r="G42" s="108">
        <v>1</v>
      </c>
      <c r="H42" s="103">
        <v>0</v>
      </c>
      <c r="I42" s="108">
        <v>32</v>
      </c>
      <c r="J42" s="103">
        <v>0</v>
      </c>
      <c r="K42" s="104">
        <v>0.9</v>
      </c>
      <c r="L42" s="105">
        <f t="shared" si="0"/>
        <v>1664.4</v>
      </c>
    </row>
    <row r="43" spans="1:12" ht="18" customHeight="1">
      <c r="A43" s="106">
        <v>33</v>
      </c>
      <c r="B43" s="107" t="s">
        <v>93</v>
      </c>
      <c r="C43" s="103">
        <v>9</v>
      </c>
      <c r="D43" s="108">
        <v>0</v>
      </c>
      <c r="E43" s="103">
        <v>0</v>
      </c>
      <c r="F43" s="108">
        <v>0</v>
      </c>
      <c r="G43" s="103">
        <v>2</v>
      </c>
      <c r="H43" s="108">
        <v>0</v>
      </c>
      <c r="I43" s="103">
        <v>21</v>
      </c>
      <c r="J43" s="108">
        <v>0</v>
      </c>
      <c r="K43" s="104">
        <v>0.9</v>
      </c>
      <c r="L43" s="105">
        <f t="shared" si="0"/>
        <v>1048.9000000000001</v>
      </c>
    </row>
    <row r="44" spans="1:12" ht="18" customHeight="1">
      <c r="A44" s="106">
        <v>34</v>
      </c>
      <c r="B44" s="107" t="s">
        <v>94</v>
      </c>
      <c r="C44" s="108">
        <v>16</v>
      </c>
      <c r="D44" s="103">
        <v>0</v>
      </c>
      <c r="E44" s="108">
        <v>0</v>
      </c>
      <c r="F44" s="103">
        <v>0</v>
      </c>
      <c r="G44" s="108">
        <v>0</v>
      </c>
      <c r="H44" s="103">
        <v>0</v>
      </c>
      <c r="I44" s="108">
        <v>9</v>
      </c>
      <c r="J44" s="103">
        <v>0</v>
      </c>
      <c r="K44" s="104">
        <v>0.9</v>
      </c>
      <c r="L44" s="105">
        <f t="shared" si="0"/>
        <v>646.79999999999995</v>
      </c>
    </row>
    <row r="45" spans="1:12" ht="18" customHeight="1">
      <c r="A45" s="114">
        <v>35</v>
      </c>
      <c r="B45" s="115" t="s">
        <v>95</v>
      </c>
      <c r="C45" s="103">
        <v>605</v>
      </c>
      <c r="D45" s="103">
        <v>0</v>
      </c>
      <c r="E45" s="103">
        <v>20</v>
      </c>
      <c r="F45" s="103">
        <v>0</v>
      </c>
      <c r="G45" s="103">
        <v>33</v>
      </c>
      <c r="H45" s="103">
        <v>0</v>
      </c>
      <c r="I45" s="103">
        <v>820</v>
      </c>
      <c r="J45" s="103">
        <v>0</v>
      </c>
      <c r="K45" s="104">
        <v>0.9</v>
      </c>
      <c r="L45" s="105">
        <f t="shared" si="0"/>
        <v>44613.5</v>
      </c>
    </row>
    <row r="46" spans="1:12" ht="28.5" customHeight="1">
      <c r="A46" s="116"/>
      <c r="B46" s="117" t="s">
        <v>67</v>
      </c>
      <c r="C46" s="118">
        <f t="shared" ref="C46:J46" si="1">SUM(C11:C45)</f>
        <v>1077</v>
      </c>
      <c r="D46" s="118">
        <f t="shared" si="1"/>
        <v>21</v>
      </c>
      <c r="E46" s="118">
        <f t="shared" si="1"/>
        <v>47</v>
      </c>
      <c r="F46" s="118">
        <f t="shared" si="1"/>
        <v>3</v>
      </c>
      <c r="G46" s="118">
        <f t="shared" si="1"/>
        <v>65</v>
      </c>
      <c r="H46" s="118">
        <f t="shared" si="1"/>
        <v>19</v>
      </c>
      <c r="I46" s="118">
        <f t="shared" si="1"/>
        <v>1411</v>
      </c>
      <c r="J46" s="118">
        <f t="shared" si="1"/>
        <v>86</v>
      </c>
      <c r="K46" s="119"/>
      <c r="L46" s="120">
        <f>SUM(L11:L45)</f>
        <v>83256.5</v>
      </c>
    </row>
    <row r="47" spans="1:12" ht="45.75" customHeight="1">
      <c r="A47" s="121"/>
      <c r="B47" s="121"/>
      <c r="C47" s="121"/>
      <c r="D47" s="121"/>
      <c r="E47" s="121"/>
      <c r="F47" s="121"/>
      <c r="G47" s="121"/>
      <c r="H47" s="121"/>
      <c r="I47" s="121"/>
      <c r="J47" s="121"/>
      <c r="K47" s="121"/>
    </row>
    <row r="48" spans="1:12" ht="18" customHeight="1">
      <c r="A48" s="310"/>
      <c r="B48" s="310"/>
      <c r="C48" s="310"/>
      <c r="D48" s="310"/>
      <c r="E48" s="310"/>
      <c r="F48" s="310"/>
      <c r="G48" s="310"/>
      <c r="H48" s="310"/>
      <c r="I48" s="310"/>
      <c r="J48" s="310"/>
      <c r="K48" s="121"/>
    </row>
    <row r="49" spans="1:11" ht="18" customHeight="1">
      <c r="A49" s="310"/>
      <c r="B49" s="310"/>
      <c r="C49" s="310"/>
      <c r="D49" s="310"/>
      <c r="E49" s="310"/>
      <c r="F49" s="310"/>
      <c r="G49" s="310"/>
      <c r="H49" s="310"/>
      <c r="I49" s="310"/>
      <c r="J49" s="310"/>
    </row>
    <row r="51" spans="1:11" ht="43.5" hidden="1" customHeight="1">
      <c r="A51" s="311" t="s">
        <v>68</v>
      </c>
      <c r="B51" s="311"/>
      <c r="C51" s="311"/>
      <c r="D51" s="311"/>
      <c r="E51" s="311"/>
      <c r="F51" s="311"/>
      <c r="G51" s="311"/>
      <c r="H51" s="311"/>
      <c r="I51" s="311"/>
      <c r="J51" s="311"/>
      <c r="K51" s="122"/>
    </row>
  </sheetData>
  <mergeCells count="18">
    <mergeCell ref="A48:J49"/>
    <mergeCell ref="A51:J51"/>
    <mergeCell ref="K5:K9"/>
    <mergeCell ref="L5:L9"/>
    <mergeCell ref="C6:D6"/>
    <mergeCell ref="E6:F6"/>
    <mergeCell ref="G6:H6"/>
    <mergeCell ref="I6:J6"/>
    <mergeCell ref="C7:D7"/>
    <mergeCell ref="E7:F7"/>
    <mergeCell ref="G7:H7"/>
    <mergeCell ref="I7:J7"/>
    <mergeCell ref="A2:J2"/>
    <mergeCell ref="A3:J3"/>
    <mergeCell ref="A4:J4"/>
    <mergeCell ref="A5:A8"/>
    <mergeCell ref="C5:F5"/>
    <mergeCell ref="G5:J5"/>
  </mergeCells>
  <pageMargins left="0.70866141732283472" right="0.70866141732283472" top="0.74803149606299213" bottom="0.74803149606299213" header="0.51181102362204722" footer="0.51181102362204722"/>
  <pageSetup paperSize="9" scale="60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50"/>
  <sheetViews>
    <sheetView view="pageBreakPreview" topLeftCell="A22" zoomScale="60" zoomScaleNormal="100" zoomScalePageLayoutView="60" workbookViewId="0">
      <selection activeCell="E19" sqref="E19"/>
    </sheetView>
  </sheetViews>
  <sheetFormatPr defaultColWidth="9.140625" defaultRowHeight="15.75"/>
  <cols>
    <col min="1" max="1" width="10.85546875" style="123" customWidth="1"/>
    <col min="2" max="2" width="29.85546875" style="123" customWidth="1"/>
    <col min="3" max="5" width="17.140625" style="123" customWidth="1"/>
    <col min="6" max="6" width="16.140625" style="123" customWidth="1"/>
    <col min="7" max="7" width="11.5703125" style="124" customWidth="1"/>
    <col min="8" max="8" width="11.7109375" style="124" customWidth="1"/>
    <col min="9" max="16384" width="9.140625" style="124"/>
  </cols>
  <sheetData>
    <row r="1" spans="1:18">
      <c r="A1" s="123" t="s">
        <v>96</v>
      </c>
    </row>
    <row r="2" spans="1:18" ht="78.75" customHeight="1">
      <c r="A2" s="300" t="s">
        <v>97</v>
      </c>
      <c r="B2" s="300"/>
      <c r="C2" s="300"/>
      <c r="D2" s="300"/>
      <c r="E2" s="300"/>
      <c r="F2" s="300"/>
      <c r="G2" s="75"/>
    </row>
    <row r="3" spans="1:18" ht="33" customHeight="1">
      <c r="A3" s="300" t="s">
        <v>72</v>
      </c>
      <c r="B3" s="300"/>
      <c r="C3" s="300"/>
      <c r="D3" s="300"/>
      <c r="E3" s="300"/>
      <c r="F3" s="300"/>
      <c r="G3" s="75"/>
    </row>
    <row r="4" spans="1:18" ht="33" customHeight="1">
      <c r="A4" s="312" t="s">
        <v>98</v>
      </c>
      <c r="B4" s="82" t="s">
        <v>3</v>
      </c>
      <c r="C4" s="313" t="s">
        <v>99</v>
      </c>
      <c r="D4" s="313"/>
      <c r="E4" s="314" t="s">
        <v>75</v>
      </c>
      <c r="F4" s="314"/>
      <c r="G4" s="315" t="s">
        <v>100</v>
      </c>
      <c r="H4" s="316" t="s">
        <v>77</v>
      </c>
    </row>
    <row r="5" spans="1:18" ht="33" customHeight="1">
      <c r="A5" s="312"/>
      <c r="B5" s="82" t="s">
        <v>101</v>
      </c>
      <c r="C5" s="125">
        <v>191.5</v>
      </c>
      <c r="D5" s="125">
        <v>217.2</v>
      </c>
      <c r="E5" s="125">
        <v>191.5</v>
      </c>
      <c r="F5" s="126">
        <v>217.2</v>
      </c>
      <c r="G5" s="315"/>
      <c r="H5" s="316"/>
    </row>
    <row r="6" spans="1:18" ht="31.5" customHeight="1">
      <c r="A6" s="312"/>
      <c r="B6" s="80" t="s">
        <v>79</v>
      </c>
      <c r="C6" s="127" t="s">
        <v>80</v>
      </c>
      <c r="D6" s="128" t="s">
        <v>102</v>
      </c>
      <c r="E6" s="128" t="s">
        <v>80</v>
      </c>
      <c r="F6" s="129" t="s">
        <v>102</v>
      </c>
      <c r="G6" s="315"/>
      <c r="H6" s="316"/>
      <c r="L6" s="130"/>
      <c r="M6" s="130"/>
      <c r="N6" s="130"/>
      <c r="P6" s="130"/>
      <c r="Q6" s="130"/>
      <c r="R6" s="130"/>
    </row>
    <row r="7" spans="1:18" ht="31.5" customHeight="1">
      <c r="A7" s="131"/>
      <c r="B7" s="132" t="s">
        <v>103</v>
      </c>
      <c r="C7" s="133"/>
      <c r="D7" s="134">
        <v>198</v>
      </c>
      <c r="E7" s="134"/>
      <c r="F7" s="134"/>
      <c r="G7" s="315"/>
      <c r="H7" s="316"/>
      <c r="L7" s="130"/>
      <c r="M7" s="130"/>
      <c r="N7" s="130"/>
      <c r="P7" s="130"/>
      <c r="Q7" s="130"/>
      <c r="R7" s="130"/>
    </row>
    <row r="8" spans="1:18" ht="18.75">
      <c r="A8" s="135">
        <v>1</v>
      </c>
      <c r="B8" s="136" t="s">
        <v>32</v>
      </c>
      <c r="C8" s="137">
        <v>6</v>
      </c>
      <c r="D8" s="137">
        <v>2</v>
      </c>
      <c r="E8" s="137">
        <v>0</v>
      </c>
      <c r="F8" s="137">
        <v>8</v>
      </c>
      <c r="G8" s="138">
        <f t="shared" ref="G8:G43" si="0">C8+D8+E8+F8</f>
        <v>16</v>
      </c>
      <c r="H8" s="139">
        <f t="shared" ref="H8:H43" si="1">ROUND(((C8*198*$C$5)+(D8*198*$D$5)+(E8*198*$E$5)+(F8*198*$F$5))/1000,1)</f>
        <v>657.6</v>
      </c>
    </row>
    <row r="9" spans="1:18" ht="18.75">
      <c r="A9" s="140">
        <v>2</v>
      </c>
      <c r="B9" s="141" t="s">
        <v>33</v>
      </c>
      <c r="C9" s="137">
        <v>7</v>
      </c>
      <c r="D9" s="137">
        <v>0</v>
      </c>
      <c r="E9" s="137">
        <v>0</v>
      </c>
      <c r="F9" s="137">
        <v>18</v>
      </c>
      <c r="G9" s="138">
        <f t="shared" si="0"/>
        <v>25</v>
      </c>
      <c r="H9" s="139">
        <f t="shared" si="1"/>
        <v>1039.5</v>
      </c>
    </row>
    <row r="10" spans="1:18" ht="18.75">
      <c r="A10" s="140">
        <v>3</v>
      </c>
      <c r="B10" s="141" t="s">
        <v>34</v>
      </c>
      <c r="C10" s="137">
        <v>13</v>
      </c>
      <c r="D10" s="137">
        <v>0</v>
      </c>
      <c r="E10" s="137">
        <v>0</v>
      </c>
      <c r="F10" s="137">
        <v>23</v>
      </c>
      <c r="G10" s="138">
        <f t="shared" si="0"/>
        <v>36</v>
      </c>
      <c r="H10" s="139">
        <f t="shared" si="1"/>
        <v>1482</v>
      </c>
    </row>
    <row r="11" spans="1:18" ht="37.5">
      <c r="A11" s="142">
        <v>4</v>
      </c>
      <c r="B11" s="143" t="s">
        <v>35</v>
      </c>
      <c r="C11" s="137">
        <v>9</v>
      </c>
      <c r="D11" s="137">
        <v>0</v>
      </c>
      <c r="E11" s="137">
        <v>0</v>
      </c>
      <c r="F11" s="137">
        <v>2</v>
      </c>
      <c r="G11" s="138">
        <f t="shared" si="0"/>
        <v>11</v>
      </c>
      <c r="H11" s="144">
        <f t="shared" si="1"/>
        <v>427.3</v>
      </c>
    </row>
    <row r="12" spans="1:18" ht="37.5">
      <c r="A12" s="145">
        <v>5</v>
      </c>
      <c r="B12" s="146" t="s">
        <v>36</v>
      </c>
      <c r="C12" s="137">
        <v>6</v>
      </c>
      <c r="D12" s="137">
        <v>2</v>
      </c>
      <c r="E12" s="137">
        <v>7</v>
      </c>
      <c r="F12" s="137">
        <v>4</v>
      </c>
      <c r="G12" s="138">
        <f t="shared" si="0"/>
        <v>19</v>
      </c>
      <c r="H12" s="144">
        <f t="shared" si="1"/>
        <v>751</v>
      </c>
    </row>
    <row r="13" spans="1:18" ht="18.75">
      <c r="A13" s="145">
        <v>6</v>
      </c>
      <c r="B13" s="146" t="s">
        <v>37</v>
      </c>
      <c r="C13" s="137">
        <v>9</v>
      </c>
      <c r="D13" s="137">
        <v>4</v>
      </c>
      <c r="E13" s="137">
        <v>0</v>
      </c>
      <c r="F13" s="137">
        <v>9</v>
      </c>
      <c r="G13" s="138">
        <f t="shared" si="0"/>
        <v>22</v>
      </c>
      <c r="H13" s="144">
        <f t="shared" si="1"/>
        <v>900.3</v>
      </c>
    </row>
    <row r="14" spans="1:18" ht="18.75">
      <c r="A14" s="145">
        <v>7</v>
      </c>
      <c r="B14" s="146" t="s">
        <v>38</v>
      </c>
      <c r="C14" s="137">
        <v>30</v>
      </c>
      <c r="D14" s="137">
        <v>0</v>
      </c>
      <c r="E14" s="137">
        <v>0</v>
      </c>
      <c r="F14" s="137">
        <v>59</v>
      </c>
      <c r="G14" s="138">
        <f t="shared" si="0"/>
        <v>89</v>
      </c>
      <c r="H14" s="144">
        <f t="shared" si="1"/>
        <v>3674.8</v>
      </c>
    </row>
    <row r="15" spans="1:18" ht="37.5">
      <c r="A15" s="145">
        <v>8</v>
      </c>
      <c r="B15" s="146" t="s">
        <v>39</v>
      </c>
      <c r="C15" s="137">
        <v>13</v>
      </c>
      <c r="D15" s="137">
        <v>6</v>
      </c>
      <c r="E15" s="137">
        <v>4</v>
      </c>
      <c r="F15" s="137">
        <v>13</v>
      </c>
      <c r="G15" s="138">
        <f t="shared" si="0"/>
        <v>36</v>
      </c>
      <c r="H15" s="144">
        <f t="shared" si="1"/>
        <v>1461.7</v>
      </c>
    </row>
    <row r="16" spans="1:18" ht="18.75">
      <c r="A16" s="145">
        <v>9</v>
      </c>
      <c r="B16" s="146" t="s">
        <v>40</v>
      </c>
      <c r="C16" s="147">
        <v>3</v>
      </c>
      <c r="D16" s="137">
        <v>0</v>
      </c>
      <c r="E16" s="148">
        <v>0</v>
      </c>
      <c r="F16" s="137">
        <v>4</v>
      </c>
      <c r="G16" s="138">
        <f t="shared" si="0"/>
        <v>7</v>
      </c>
      <c r="H16" s="144">
        <f t="shared" si="1"/>
        <v>285.8</v>
      </c>
    </row>
    <row r="17" spans="1:8" ht="18.75">
      <c r="A17" s="145">
        <v>10</v>
      </c>
      <c r="B17" s="146" t="s">
        <v>41</v>
      </c>
      <c r="C17" s="137">
        <v>4</v>
      </c>
      <c r="D17" s="137">
        <v>2</v>
      </c>
      <c r="E17" s="137">
        <v>0</v>
      </c>
      <c r="F17" s="137">
        <v>7</v>
      </c>
      <c r="G17" s="138">
        <f t="shared" si="0"/>
        <v>13</v>
      </c>
      <c r="H17" s="144">
        <f t="shared" si="1"/>
        <v>538.70000000000005</v>
      </c>
    </row>
    <row r="18" spans="1:8" ht="18.75">
      <c r="A18" s="145">
        <v>11</v>
      </c>
      <c r="B18" s="146" t="s">
        <v>85</v>
      </c>
      <c r="C18" s="137">
        <v>10</v>
      </c>
      <c r="D18" s="137">
        <v>8</v>
      </c>
      <c r="E18" s="137">
        <v>2</v>
      </c>
      <c r="F18" s="137">
        <v>12</v>
      </c>
      <c r="G18" s="138">
        <f t="shared" si="0"/>
        <v>32</v>
      </c>
      <c r="H18" s="144">
        <f t="shared" si="1"/>
        <v>1315.1</v>
      </c>
    </row>
    <row r="19" spans="1:8" ht="18.75">
      <c r="A19" s="145">
        <v>12</v>
      </c>
      <c r="B19" s="146" t="s">
        <v>86</v>
      </c>
      <c r="C19" s="137">
        <v>5</v>
      </c>
      <c r="D19" s="137">
        <v>0</v>
      </c>
      <c r="E19" s="137">
        <v>0</v>
      </c>
      <c r="F19" s="137">
        <v>3</v>
      </c>
      <c r="G19" s="138">
        <f t="shared" si="0"/>
        <v>8</v>
      </c>
      <c r="H19" s="144">
        <f t="shared" si="1"/>
        <v>318.60000000000002</v>
      </c>
    </row>
    <row r="20" spans="1:8" ht="18.75">
      <c r="A20" s="145">
        <v>13</v>
      </c>
      <c r="B20" s="146" t="s">
        <v>44</v>
      </c>
      <c r="C20" s="137">
        <v>12</v>
      </c>
      <c r="D20" s="137">
        <v>1</v>
      </c>
      <c r="E20" s="137">
        <v>2</v>
      </c>
      <c r="F20" s="137">
        <v>10</v>
      </c>
      <c r="G20" s="138">
        <f t="shared" si="0"/>
        <v>25</v>
      </c>
      <c r="H20" s="144">
        <f t="shared" si="1"/>
        <v>1003.9</v>
      </c>
    </row>
    <row r="21" spans="1:8" ht="18.75">
      <c r="A21" s="145">
        <v>14</v>
      </c>
      <c r="B21" s="146" t="s">
        <v>45</v>
      </c>
      <c r="C21" s="137">
        <v>8</v>
      </c>
      <c r="D21" s="137">
        <v>0</v>
      </c>
      <c r="E21" s="137">
        <v>0</v>
      </c>
      <c r="F21" s="137">
        <v>7</v>
      </c>
      <c r="G21" s="138">
        <f t="shared" si="0"/>
        <v>15</v>
      </c>
      <c r="H21" s="144">
        <f t="shared" si="1"/>
        <v>604.4</v>
      </c>
    </row>
    <row r="22" spans="1:8" ht="18.75">
      <c r="A22" s="145">
        <v>15</v>
      </c>
      <c r="B22" s="146" t="s">
        <v>46</v>
      </c>
      <c r="C22" s="149">
        <v>13</v>
      </c>
      <c r="D22" s="149">
        <v>0</v>
      </c>
      <c r="E22" s="149">
        <v>0</v>
      </c>
      <c r="F22" s="149">
        <v>31</v>
      </c>
      <c r="G22" s="138">
        <f t="shared" si="0"/>
        <v>44</v>
      </c>
      <c r="H22" s="144">
        <f t="shared" si="1"/>
        <v>1826.1</v>
      </c>
    </row>
    <row r="23" spans="1:8" ht="18.75">
      <c r="A23" s="145">
        <v>16</v>
      </c>
      <c r="B23" s="146" t="s">
        <v>47</v>
      </c>
      <c r="C23" s="150">
        <v>0</v>
      </c>
      <c r="D23" s="150">
        <v>1</v>
      </c>
      <c r="E23" s="150">
        <v>0</v>
      </c>
      <c r="F23" s="150">
        <v>3</v>
      </c>
      <c r="G23" s="138">
        <f t="shared" si="0"/>
        <v>4</v>
      </c>
      <c r="H23" s="144">
        <f t="shared" si="1"/>
        <v>172</v>
      </c>
    </row>
    <row r="24" spans="1:8" ht="56.25">
      <c r="A24" s="145">
        <v>17</v>
      </c>
      <c r="B24" s="146" t="s">
        <v>48</v>
      </c>
      <c r="C24" s="150">
        <v>23</v>
      </c>
      <c r="D24" s="150">
        <v>2</v>
      </c>
      <c r="E24" s="150">
        <v>0</v>
      </c>
      <c r="F24" s="150">
        <v>23</v>
      </c>
      <c r="G24" s="138">
        <f t="shared" si="0"/>
        <v>48</v>
      </c>
      <c r="H24" s="144">
        <f t="shared" si="1"/>
        <v>1947.2</v>
      </c>
    </row>
    <row r="25" spans="1:8" ht="18.75">
      <c r="A25" s="145">
        <v>18</v>
      </c>
      <c r="B25" s="146" t="s">
        <v>49</v>
      </c>
      <c r="C25" s="137">
        <v>13</v>
      </c>
      <c r="D25" s="137">
        <v>5</v>
      </c>
      <c r="E25" s="137">
        <v>2</v>
      </c>
      <c r="F25" s="137">
        <v>25</v>
      </c>
      <c r="G25" s="138">
        <f t="shared" si="0"/>
        <v>45</v>
      </c>
      <c r="H25" s="144">
        <f t="shared" si="1"/>
        <v>1858.9</v>
      </c>
    </row>
    <row r="26" spans="1:8" ht="37.5">
      <c r="A26" s="145">
        <v>19</v>
      </c>
      <c r="B26" s="146" t="s">
        <v>50</v>
      </c>
      <c r="C26" s="151">
        <v>75</v>
      </c>
      <c r="D26" s="151">
        <v>6</v>
      </c>
      <c r="E26" s="151">
        <v>3</v>
      </c>
      <c r="F26" s="151">
        <v>102</v>
      </c>
      <c r="G26" s="138">
        <f t="shared" si="0"/>
        <v>186</v>
      </c>
      <c r="H26" s="139">
        <f t="shared" si="1"/>
        <v>7602.1</v>
      </c>
    </row>
    <row r="27" spans="1:8" ht="18.75">
      <c r="A27" s="145">
        <v>20</v>
      </c>
      <c r="B27" s="146" t="s">
        <v>51</v>
      </c>
      <c r="C27" s="137">
        <v>14</v>
      </c>
      <c r="D27" s="137">
        <v>2</v>
      </c>
      <c r="E27" s="137">
        <v>0</v>
      </c>
      <c r="F27" s="137">
        <v>17</v>
      </c>
      <c r="G27" s="138">
        <f t="shared" si="0"/>
        <v>33</v>
      </c>
      <c r="H27" s="144">
        <f t="shared" si="1"/>
        <v>1347.9</v>
      </c>
    </row>
    <row r="28" spans="1:8" ht="56.25">
      <c r="A28" s="145">
        <v>21</v>
      </c>
      <c r="B28" s="146" t="s">
        <v>52</v>
      </c>
      <c r="C28" s="137">
        <v>1</v>
      </c>
      <c r="D28" s="137">
        <v>1</v>
      </c>
      <c r="E28" s="137">
        <v>0</v>
      </c>
      <c r="F28" s="137">
        <v>5</v>
      </c>
      <c r="G28" s="138">
        <f t="shared" si="0"/>
        <v>7</v>
      </c>
      <c r="H28" s="144">
        <f t="shared" si="1"/>
        <v>296</v>
      </c>
    </row>
    <row r="29" spans="1:8" ht="56.25">
      <c r="A29" s="145">
        <v>22</v>
      </c>
      <c r="B29" s="146" t="s">
        <v>53</v>
      </c>
      <c r="C29" s="137">
        <v>5</v>
      </c>
      <c r="D29" s="137">
        <v>3</v>
      </c>
      <c r="E29" s="137">
        <v>0</v>
      </c>
      <c r="F29" s="137">
        <v>10</v>
      </c>
      <c r="G29" s="138">
        <f t="shared" si="0"/>
        <v>18</v>
      </c>
      <c r="H29" s="144">
        <f t="shared" si="1"/>
        <v>748.7</v>
      </c>
    </row>
    <row r="30" spans="1:8" ht="56.25">
      <c r="A30" s="145">
        <v>23</v>
      </c>
      <c r="B30" s="146" t="s">
        <v>54</v>
      </c>
      <c r="C30" s="137">
        <v>28</v>
      </c>
      <c r="D30" s="137">
        <v>2</v>
      </c>
      <c r="E30" s="137">
        <v>3</v>
      </c>
      <c r="F30" s="137">
        <v>34</v>
      </c>
      <c r="G30" s="138">
        <f t="shared" si="0"/>
        <v>67</v>
      </c>
      <c r="H30" s="144">
        <f t="shared" si="1"/>
        <v>2723.6</v>
      </c>
    </row>
    <row r="31" spans="1:8" ht="18.75">
      <c r="A31" s="145">
        <v>24</v>
      </c>
      <c r="B31" s="146" t="s">
        <v>87</v>
      </c>
      <c r="C31" s="137">
        <v>42</v>
      </c>
      <c r="D31" s="137">
        <v>0</v>
      </c>
      <c r="E31" s="137">
        <v>0</v>
      </c>
      <c r="F31" s="137">
        <v>43</v>
      </c>
      <c r="G31" s="138">
        <f t="shared" si="0"/>
        <v>85</v>
      </c>
      <c r="H31" s="144">
        <f t="shared" si="1"/>
        <v>3441.8</v>
      </c>
    </row>
    <row r="32" spans="1:8" ht="56.25">
      <c r="A32" s="145">
        <v>25</v>
      </c>
      <c r="B32" s="146" t="s">
        <v>56</v>
      </c>
      <c r="C32" s="149">
        <v>2</v>
      </c>
      <c r="D32" s="149">
        <v>0</v>
      </c>
      <c r="E32" s="149">
        <v>0</v>
      </c>
      <c r="F32" s="149">
        <v>2</v>
      </c>
      <c r="G32" s="138">
        <f t="shared" si="0"/>
        <v>4</v>
      </c>
      <c r="H32" s="144">
        <f t="shared" si="1"/>
        <v>161.80000000000001</v>
      </c>
    </row>
    <row r="33" spans="1:8" ht="18.75">
      <c r="A33" s="145">
        <v>26</v>
      </c>
      <c r="B33" s="146" t="s">
        <v>88</v>
      </c>
      <c r="C33" s="150">
        <v>2</v>
      </c>
      <c r="D33" s="150">
        <v>0</v>
      </c>
      <c r="E33" s="150">
        <v>0</v>
      </c>
      <c r="F33" s="150">
        <v>2</v>
      </c>
      <c r="G33" s="138">
        <f t="shared" si="0"/>
        <v>4</v>
      </c>
      <c r="H33" s="144">
        <f t="shared" si="1"/>
        <v>161.80000000000001</v>
      </c>
    </row>
    <row r="34" spans="1:8" ht="56.25">
      <c r="A34" s="145">
        <v>27</v>
      </c>
      <c r="B34" s="146" t="s">
        <v>89</v>
      </c>
      <c r="C34" s="137">
        <v>3</v>
      </c>
      <c r="D34" s="137">
        <v>1</v>
      </c>
      <c r="E34" s="137">
        <v>0</v>
      </c>
      <c r="F34" s="137">
        <v>13</v>
      </c>
      <c r="G34" s="138">
        <f t="shared" si="0"/>
        <v>17</v>
      </c>
      <c r="H34" s="144">
        <f t="shared" si="1"/>
        <v>715.8</v>
      </c>
    </row>
    <row r="35" spans="1:8" ht="18.75">
      <c r="A35" s="145">
        <v>28</v>
      </c>
      <c r="B35" s="146" t="s">
        <v>59</v>
      </c>
      <c r="C35" s="147">
        <v>15</v>
      </c>
      <c r="D35" s="137">
        <v>2</v>
      </c>
      <c r="E35" s="148">
        <v>1</v>
      </c>
      <c r="F35" s="137">
        <v>30</v>
      </c>
      <c r="G35" s="138">
        <f t="shared" si="0"/>
        <v>48</v>
      </c>
      <c r="H35" s="144">
        <f t="shared" si="1"/>
        <v>1982.9</v>
      </c>
    </row>
    <row r="36" spans="1:8" ht="18.75">
      <c r="A36" s="145">
        <v>29</v>
      </c>
      <c r="B36" s="146" t="s">
        <v>90</v>
      </c>
      <c r="C36" s="137">
        <v>8</v>
      </c>
      <c r="D36" s="137">
        <v>1</v>
      </c>
      <c r="E36" s="137">
        <v>0</v>
      </c>
      <c r="F36" s="137">
        <v>13</v>
      </c>
      <c r="G36" s="138">
        <f t="shared" si="0"/>
        <v>22</v>
      </c>
      <c r="H36" s="144">
        <f t="shared" si="1"/>
        <v>905.4</v>
      </c>
    </row>
    <row r="37" spans="1:8" ht="18.75">
      <c r="A37" s="145">
        <v>30</v>
      </c>
      <c r="B37" s="146" t="s">
        <v>61</v>
      </c>
      <c r="C37" s="137">
        <v>11</v>
      </c>
      <c r="D37" s="137">
        <v>0</v>
      </c>
      <c r="E37" s="137">
        <v>9</v>
      </c>
      <c r="F37" s="137">
        <v>0</v>
      </c>
      <c r="G37" s="138">
        <f t="shared" si="0"/>
        <v>20</v>
      </c>
      <c r="H37" s="144">
        <f t="shared" si="1"/>
        <v>758.3</v>
      </c>
    </row>
    <row r="38" spans="1:8" ht="18.75">
      <c r="A38" s="145">
        <v>31</v>
      </c>
      <c r="B38" s="146" t="s">
        <v>91</v>
      </c>
      <c r="C38" s="152">
        <v>37</v>
      </c>
      <c r="D38" s="152">
        <v>16</v>
      </c>
      <c r="E38" s="152">
        <v>6</v>
      </c>
      <c r="F38" s="153">
        <v>37</v>
      </c>
      <c r="G38" s="138">
        <f t="shared" si="0"/>
        <v>96</v>
      </c>
      <c r="H38" s="144">
        <f t="shared" si="1"/>
        <v>3909.7</v>
      </c>
    </row>
    <row r="39" spans="1:8" ht="18.75">
      <c r="A39" s="145">
        <v>32</v>
      </c>
      <c r="B39" s="146" t="s">
        <v>92</v>
      </c>
      <c r="C39" s="137">
        <v>16</v>
      </c>
      <c r="D39" s="137">
        <v>0</v>
      </c>
      <c r="E39" s="137">
        <v>0</v>
      </c>
      <c r="F39" s="150">
        <v>36</v>
      </c>
      <c r="G39" s="154">
        <f t="shared" si="0"/>
        <v>52</v>
      </c>
      <c r="H39" s="144">
        <f t="shared" si="1"/>
        <v>2154.9</v>
      </c>
    </row>
    <row r="40" spans="1:8" ht="18.75">
      <c r="A40" s="145">
        <v>33</v>
      </c>
      <c r="B40" s="146" t="s">
        <v>93</v>
      </c>
      <c r="C40" s="137">
        <v>6</v>
      </c>
      <c r="D40" s="137">
        <v>0</v>
      </c>
      <c r="E40" s="137">
        <v>0</v>
      </c>
      <c r="F40" s="137">
        <v>8</v>
      </c>
      <c r="G40" s="138">
        <f t="shared" si="0"/>
        <v>14</v>
      </c>
      <c r="H40" s="144">
        <f t="shared" si="1"/>
        <v>571.5</v>
      </c>
    </row>
    <row r="41" spans="1:8" ht="18.75">
      <c r="A41" s="155">
        <v>34</v>
      </c>
      <c r="B41" s="146" t="s">
        <v>94</v>
      </c>
      <c r="C41" s="137">
        <v>7</v>
      </c>
      <c r="D41" s="137">
        <v>1</v>
      </c>
      <c r="E41" s="137">
        <v>0</v>
      </c>
      <c r="F41" s="137">
        <v>22</v>
      </c>
      <c r="G41" s="138">
        <f t="shared" si="0"/>
        <v>30</v>
      </c>
      <c r="H41" s="144">
        <f t="shared" si="1"/>
        <v>1254.5</v>
      </c>
    </row>
    <row r="42" spans="1:8" ht="18.75">
      <c r="A42" s="145">
        <v>35</v>
      </c>
      <c r="B42" s="156" t="s">
        <v>95</v>
      </c>
      <c r="C42" s="137">
        <v>334</v>
      </c>
      <c r="D42" s="137">
        <v>52</v>
      </c>
      <c r="E42" s="137">
        <v>19</v>
      </c>
      <c r="F42" s="137">
        <v>615</v>
      </c>
      <c r="G42" s="138">
        <f t="shared" si="0"/>
        <v>1020</v>
      </c>
      <c r="H42" s="144">
        <f t="shared" si="1"/>
        <v>42069.4</v>
      </c>
    </row>
    <row r="43" spans="1:8" ht="20.25" customHeight="1">
      <c r="A43" s="157"/>
      <c r="B43" s="119" t="s">
        <v>67</v>
      </c>
      <c r="C43" s="158">
        <f>SUM(C8:C42)</f>
        <v>790</v>
      </c>
      <c r="D43" s="118">
        <f>SUM(D8:D42)</f>
        <v>120</v>
      </c>
      <c r="E43" s="118">
        <f>SUM(E8:E42)</f>
        <v>58</v>
      </c>
      <c r="F43" s="118">
        <f>SUM(F8:F42)</f>
        <v>1250</v>
      </c>
      <c r="G43" s="159">
        <f t="shared" si="0"/>
        <v>2218</v>
      </c>
      <c r="H43" s="160">
        <f t="shared" si="1"/>
        <v>91071.3</v>
      </c>
    </row>
    <row r="44" spans="1:8">
      <c r="A44" s="76"/>
      <c r="B44" s="76"/>
      <c r="C44" s="76"/>
      <c r="D44" s="76"/>
      <c r="E44" s="76"/>
      <c r="F44" s="76"/>
      <c r="G44" s="75"/>
    </row>
    <row r="45" spans="1:8">
      <c r="A45" s="76"/>
      <c r="B45" s="76"/>
      <c r="C45" s="76"/>
      <c r="D45" s="76"/>
      <c r="E45" s="76"/>
      <c r="F45" s="76"/>
      <c r="G45" s="75"/>
    </row>
    <row r="46" spans="1:8">
      <c r="A46" s="76"/>
      <c r="B46" s="76"/>
      <c r="C46" s="76"/>
      <c r="D46" s="76"/>
      <c r="E46" s="76"/>
      <c r="F46" s="76"/>
      <c r="G46" s="75"/>
    </row>
    <row r="47" spans="1:8">
      <c r="A47" s="76"/>
      <c r="B47" s="76"/>
      <c r="C47" s="76"/>
      <c r="D47" s="76"/>
      <c r="E47" s="76"/>
      <c r="F47" s="76"/>
      <c r="G47" s="75"/>
    </row>
    <row r="48" spans="1:8">
      <c r="A48" s="76"/>
      <c r="B48" s="76"/>
      <c r="C48" s="76"/>
      <c r="D48" s="76"/>
      <c r="E48" s="76"/>
      <c r="F48" s="76"/>
      <c r="G48" s="75"/>
    </row>
    <row r="49" spans="1:7">
      <c r="A49" s="76"/>
      <c r="B49" s="76"/>
      <c r="C49" s="76"/>
      <c r="D49" s="76"/>
      <c r="E49" s="76"/>
      <c r="F49" s="76"/>
      <c r="G49" s="75"/>
    </row>
    <row r="50" spans="1:7">
      <c r="A50" s="76"/>
      <c r="B50" s="76"/>
      <c r="C50" s="76"/>
      <c r="D50" s="76"/>
      <c r="E50" s="76"/>
      <c r="F50" s="76"/>
      <c r="G50" s="75"/>
    </row>
  </sheetData>
  <mergeCells count="7">
    <mergeCell ref="G4:G7"/>
    <mergeCell ref="H4:H7"/>
    <mergeCell ref="A2:F2"/>
    <mergeCell ref="A3:F3"/>
    <mergeCell ref="A4:A6"/>
    <mergeCell ref="C4:D4"/>
    <mergeCell ref="E4:F4"/>
  </mergeCells>
  <pageMargins left="0.70866141732283472" right="0.70866141732283472" top="0.74803149606299213" bottom="0.74803149606299213" header="0.51181102362204722" footer="0.51181102362204722"/>
  <pageSetup paperSize="9" scale="61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46"/>
  <sheetViews>
    <sheetView view="pageBreakPreview" zoomScale="60" zoomScaleNormal="100" zoomScalePageLayoutView="60" workbookViewId="0">
      <selection activeCell="O41" sqref="O41"/>
    </sheetView>
  </sheetViews>
  <sheetFormatPr defaultColWidth="8.7109375" defaultRowHeight="15"/>
  <cols>
    <col min="1" max="1" width="9.140625" style="161" customWidth="1"/>
    <col min="2" max="2" width="29" style="15" customWidth="1"/>
    <col min="3" max="3" width="13.5703125" style="15" customWidth="1"/>
    <col min="4" max="5" width="13" style="15" customWidth="1"/>
    <col min="6" max="7" width="11.7109375" style="15" customWidth="1"/>
    <col min="8" max="9" width="11.85546875" style="15" customWidth="1"/>
    <col min="10" max="10" width="13" style="15" customWidth="1"/>
    <col min="12" max="12" width="11.42578125" style="15" customWidth="1"/>
    <col min="13" max="13" width="13.42578125" style="15" customWidth="1"/>
    <col min="15" max="15" width="13.42578125" style="15" customWidth="1"/>
  </cols>
  <sheetData>
    <row r="1" spans="1:17" ht="15.75">
      <c r="A1" s="124" t="s">
        <v>104</v>
      </c>
    </row>
    <row r="2" spans="1:17" ht="60.75" customHeight="1">
      <c r="A2" s="300" t="s">
        <v>105</v>
      </c>
      <c r="B2" s="300"/>
      <c r="C2" s="300"/>
      <c r="D2" s="300"/>
      <c r="E2" s="300"/>
      <c r="F2" s="300"/>
      <c r="G2" s="300"/>
      <c r="H2" s="300"/>
      <c r="I2" s="300"/>
      <c r="J2" s="72"/>
      <c r="K2" s="72"/>
      <c r="L2" s="72"/>
      <c r="M2" s="72"/>
      <c r="O2" s="72"/>
    </row>
    <row r="3" spans="1:17" ht="25.5" customHeight="1">
      <c r="A3" s="300" t="s">
        <v>72</v>
      </c>
      <c r="B3" s="300"/>
      <c r="C3" s="300"/>
      <c r="D3" s="300"/>
      <c r="E3" s="300"/>
      <c r="F3" s="300"/>
      <c r="G3" s="300"/>
      <c r="H3" s="300"/>
      <c r="I3" s="300"/>
      <c r="J3" s="72"/>
      <c r="K3" s="72"/>
      <c r="L3" s="72"/>
      <c r="M3" s="72"/>
      <c r="O3" s="72"/>
    </row>
    <row r="4" spans="1:17" ht="15.75" customHeight="1">
      <c r="A4" s="315" t="s">
        <v>73</v>
      </c>
      <c r="B4" s="315" t="s">
        <v>3</v>
      </c>
      <c r="C4" s="317" t="s">
        <v>106</v>
      </c>
      <c r="D4" s="317"/>
      <c r="E4" s="318" t="s">
        <v>107</v>
      </c>
      <c r="F4" s="319" t="s">
        <v>82</v>
      </c>
      <c r="G4" s="319"/>
      <c r="H4" s="320" t="s">
        <v>108</v>
      </c>
      <c r="I4" s="320"/>
      <c r="J4" s="318" t="s">
        <v>109</v>
      </c>
      <c r="K4" s="321" t="s">
        <v>82</v>
      </c>
      <c r="L4" s="321"/>
      <c r="M4" s="322" t="s">
        <v>155</v>
      </c>
      <c r="N4" s="322"/>
      <c r="O4" s="323" t="s">
        <v>77</v>
      </c>
    </row>
    <row r="5" spans="1:17" ht="51" customHeight="1">
      <c r="A5" s="315"/>
      <c r="B5" s="315"/>
      <c r="C5" s="317"/>
      <c r="D5" s="317"/>
      <c r="E5" s="318"/>
      <c r="F5" s="319"/>
      <c r="G5" s="319"/>
      <c r="H5" s="320"/>
      <c r="I5" s="320"/>
      <c r="J5" s="318"/>
      <c r="K5" s="321"/>
      <c r="L5" s="321"/>
      <c r="M5" s="322"/>
      <c r="N5" s="322"/>
      <c r="O5" s="323"/>
    </row>
    <row r="6" spans="1:17" ht="138" customHeight="1">
      <c r="A6" s="315"/>
      <c r="B6" s="315"/>
      <c r="C6" s="164" t="s">
        <v>83</v>
      </c>
      <c r="D6" s="165" t="s">
        <v>84</v>
      </c>
      <c r="E6" s="318"/>
      <c r="F6" s="166" t="s">
        <v>110</v>
      </c>
      <c r="G6" s="167" t="s">
        <v>111</v>
      </c>
      <c r="H6" s="168" t="s">
        <v>83</v>
      </c>
      <c r="I6" s="165" t="s">
        <v>84</v>
      </c>
      <c r="J6" s="318"/>
      <c r="K6" s="169" t="s">
        <v>110</v>
      </c>
      <c r="L6" s="170" t="s">
        <v>111</v>
      </c>
      <c r="M6" s="322"/>
      <c r="N6" s="322"/>
      <c r="O6" s="323"/>
    </row>
    <row r="7" spans="1:17" ht="18" customHeight="1">
      <c r="A7" s="171">
        <v>1</v>
      </c>
      <c r="B7" s="172" t="s">
        <v>32</v>
      </c>
      <c r="C7" s="173">
        <v>0</v>
      </c>
      <c r="D7" s="173">
        <v>0</v>
      </c>
      <c r="E7" s="174">
        <v>76.099999999999994</v>
      </c>
      <c r="F7" s="175">
        <f t="shared" ref="F7:F41" si="0">35*5</f>
        <v>175</v>
      </c>
      <c r="G7" s="176">
        <f t="shared" ref="G7:G41" si="1">35*6</f>
        <v>210</v>
      </c>
      <c r="H7" s="173">
        <v>330</v>
      </c>
      <c r="I7" s="173">
        <v>0</v>
      </c>
      <c r="J7" s="177">
        <v>90.7</v>
      </c>
      <c r="K7" s="178">
        <f t="shared" ref="K7:K41" si="2">35*5</f>
        <v>175</v>
      </c>
      <c r="L7" s="179">
        <f t="shared" ref="L7:L41" si="3">35*6</f>
        <v>210</v>
      </c>
      <c r="M7" s="180">
        <f t="shared" ref="M7:M41" si="4">ROUND(((C7*E7*F7)+(D7*E7*G7)+(H7*J7*K7)+(I7*J7*L7))/1000,1)*(N7-1)</f>
        <v>-523.78999999999985</v>
      </c>
      <c r="N7" s="181">
        <v>0.9</v>
      </c>
      <c r="O7" s="182">
        <f t="shared" ref="O7:O41" si="5">ROUND(((C7*E7*F7)+(D7*E7*G7)+(H7*J7*K7)+(I7*J7*L7))/1000+M7,1)</f>
        <v>4714.1000000000004</v>
      </c>
      <c r="Q7" s="183"/>
    </row>
    <row r="8" spans="1:17" ht="18.75">
      <c r="A8" s="184">
        <v>2</v>
      </c>
      <c r="B8" s="185" t="s">
        <v>33</v>
      </c>
      <c r="C8" s="186">
        <v>77</v>
      </c>
      <c r="D8" s="186">
        <v>6</v>
      </c>
      <c r="E8" s="174">
        <v>76.099999999999994</v>
      </c>
      <c r="F8" s="178">
        <f t="shared" si="0"/>
        <v>175</v>
      </c>
      <c r="G8" s="179">
        <f t="shared" si="1"/>
        <v>210</v>
      </c>
      <c r="H8" s="186">
        <v>169</v>
      </c>
      <c r="I8" s="186">
        <v>52</v>
      </c>
      <c r="J8" s="177">
        <v>90.7</v>
      </c>
      <c r="K8" s="187">
        <f t="shared" si="2"/>
        <v>175</v>
      </c>
      <c r="L8" s="188">
        <f t="shared" si="3"/>
        <v>210</v>
      </c>
      <c r="M8" s="180">
        <f t="shared" si="4"/>
        <v>-479.4199999999999</v>
      </c>
      <c r="N8" s="181">
        <v>0.9</v>
      </c>
      <c r="O8" s="182">
        <f t="shared" si="5"/>
        <v>4314.8</v>
      </c>
      <c r="Q8" s="183"/>
    </row>
    <row r="9" spans="1:17" ht="18.75">
      <c r="A9" s="184">
        <v>3</v>
      </c>
      <c r="B9" s="185" t="s">
        <v>34</v>
      </c>
      <c r="C9" s="189">
        <v>53</v>
      </c>
      <c r="D9" s="190">
        <v>0</v>
      </c>
      <c r="E9" s="174">
        <v>76.099999999999994</v>
      </c>
      <c r="F9" s="187">
        <f t="shared" si="0"/>
        <v>175</v>
      </c>
      <c r="G9" s="188">
        <f t="shared" si="1"/>
        <v>210</v>
      </c>
      <c r="H9" s="189">
        <v>430</v>
      </c>
      <c r="I9" s="189">
        <v>0</v>
      </c>
      <c r="J9" s="177">
        <v>90.7</v>
      </c>
      <c r="K9" s="178">
        <f t="shared" si="2"/>
        <v>175</v>
      </c>
      <c r="L9" s="179">
        <f t="shared" si="3"/>
        <v>210</v>
      </c>
      <c r="M9" s="180">
        <f t="shared" si="4"/>
        <v>-753.0999999999998</v>
      </c>
      <c r="N9" s="181">
        <v>0.9</v>
      </c>
      <c r="O9" s="182">
        <f t="shared" si="5"/>
        <v>6777.9</v>
      </c>
      <c r="Q9" s="183"/>
    </row>
    <row r="10" spans="1:17" ht="37.5">
      <c r="A10" s="184">
        <v>4</v>
      </c>
      <c r="B10" s="185" t="s">
        <v>35</v>
      </c>
      <c r="C10" s="190">
        <v>0</v>
      </c>
      <c r="D10" s="189">
        <v>0</v>
      </c>
      <c r="E10" s="174">
        <v>76.099999999999994</v>
      </c>
      <c r="F10" s="187">
        <f t="shared" si="0"/>
        <v>175</v>
      </c>
      <c r="G10" s="179">
        <f t="shared" si="1"/>
        <v>210</v>
      </c>
      <c r="H10" s="190">
        <v>0</v>
      </c>
      <c r="I10" s="189">
        <v>370</v>
      </c>
      <c r="J10" s="177">
        <v>90.7</v>
      </c>
      <c r="K10" s="187">
        <f t="shared" si="2"/>
        <v>175</v>
      </c>
      <c r="L10" s="188">
        <f t="shared" si="3"/>
        <v>210</v>
      </c>
      <c r="M10" s="180">
        <f t="shared" si="4"/>
        <v>-704.73999999999978</v>
      </c>
      <c r="N10" s="181">
        <v>0.9</v>
      </c>
      <c r="O10" s="182">
        <f t="shared" si="5"/>
        <v>6342.7</v>
      </c>
      <c r="Q10" s="183"/>
    </row>
    <row r="11" spans="1:17" ht="37.5">
      <c r="A11" s="184">
        <v>5</v>
      </c>
      <c r="B11" s="185" t="s">
        <v>36</v>
      </c>
      <c r="C11" s="189">
        <v>32</v>
      </c>
      <c r="D11" s="190">
        <v>0</v>
      </c>
      <c r="E11" s="174">
        <v>76.099999999999994</v>
      </c>
      <c r="F11" s="178">
        <f t="shared" si="0"/>
        <v>175</v>
      </c>
      <c r="G11" s="179">
        <f t="shared" si="1"/>
        <v>210</v>
      </c>
      <c r="H11" s="189">
        <v>234</v>
      </c>
      <c r="I11" s="189">
        <v>0</v>
      </c>
      <c r="J11" s="177">
        <v>90.7</v>
      </c>
      <c r="K11" s="178">
        <f t="shared" si="2"/>
        <v>175</v>
      </c>
      <c r="L11" s="179">
        <f t="shared" si="3"/>
        <v>210</v>
      </c>
      <c r="M11" s="180">
        <f t="shared" si="4"/>
        <v>-828.05999999999983</v>
      </c>
      <c r="N11" s="181">
        <v>0.8</v>
      </c>
      <c r="O11" s="182">
        <f t="shared" si="5"/>
        <v>3312.3</v>
      </c>
    </row>
    <row r="12" spans="1:17" ht="18.75">
      <c r="A12" s="184">
        <v>6</v>
      </c>
      <c r="B12" s="185" t="s">
        <v>37</v>
      </c>
      <c r="C12" s="191">
        <v>28</v>
      </c>
      <c r="D12" s="191">
        <v>0</v>
      </c>
      <c r="E12" s="174">
        <v>76.099999999999994</v>
      </c>
      <c r="F12" s="187">
        <f t="shared" si="0"/>
        <v>175</v>
      </c>
      <c r="G12" s="188">
        <f t="shared" si="1"/>
        <v>210</v>
      </c>
      <c r="H12" s="191">
        <v>205</v>
      </c>
      <c r="I12" s="191">
        <v>0</v>
      </c>
      <c r="J12" s="177">
        <v>90.7</v>
      </c>
      <c r="K12" s="187">
        <f t="shared" si="2"/>
        <v>175</v>
      </c>
      <c r="L12" s="188">
        <f t="shared" si="3"/>
        <v>210</v>
      </c>
      <c r="M12" s="180">
        <f t="shared" si="4"/>
        <v>-362.67999999999995</v>
      </c>
      <c r="N12" s="181">
        <v>0.9</v>
      </c>
      <c r="O12" s="182">
        <f t="shared" si="5"/>
        <v>3264.1</v>
      </c>
    </row>
    <row r="13" spans="1:17" ht="18.75">
      <c r="A13" s="184">
        <v>7</v>
      </c>
      <c r="B13" s="185" t="s">
        <v>38</v>
      </c>
      <c r="C13" s="190">
        <v>0</v>
      </c>
      <c r="D13" s="189">
        <v>0</v>
      </c>
      <c r="E13" s="174">
        <v>76.099999999999994</v>
      </c>
      <c r="F13" s="178">
        <f t="shared" si="0"/>
        <v>175</v>
      </c>
      <c r="G13" s="179">
        <f t="shared" si="1"/>
        <v>210</v>
      </c>
      <c r="H13" s="190">
        <v>978</v>
      </c>
      <c r="I13" s="189">
        <v>0</v>
      </c>
      <c r="J13" s="177">
        <v>90.7</v>
      </c>
      <c r="K13" s="178">
        <f t="shared" si="2"/>
        <v>175</v>
      </c>
      <c r="L13" s="179">
        <f t="shared" si="3"/>
        <v>210</v>
      </c>
      <c r="M13" s="180">
        <f t="shared" si="4"/>
        <v>-1552.3299999999995</v>
      </c>
      <c r="N13" s="181">
        <v>0.9</v>
      </c>
      <c r="O13" s="182">
        <f t="shared" si="5"/>
        <v>13971</v>
      </c>
    </row>
    <row r="14" spans="1:17" ht="37.5">
      <c r="A14" s="184">
        <v>8</v>
      </c>
      <c r="B14" s="185" t="s">
        <v>39</v>
      </c>
      <c r="C14" s="189">
        <v>103</v>
      </c>
      <c r="D14" s="190">
        <v>0</v>
      </c>
      <c r="E14" s="174">
        <v>76.099999999999994</v>
      </c>
      <c r="F14" s="187">
        <f t="shared" si="0"/>
        <v>175</v>
      </c>
      <c r="G14" s="188">
        <f t="shared" si="1"/>
        <v>210</v>
      </c>
      <c r="H14" s="189">
        <v>800</v>
      </c>
      <c r="I14" s="189">
        <v>0</v>
      </c>
      <c r="J14" s="177">
        <v>90.7</v>
      </c>
      <c r="K14" s="187">
        <f t="shared" si="2"/>
        <v>175</v>
      </c>
      <c r="L14" s="188">
        <f t="shared" si="3"/>
        <v>210</v>
      </c>
      <c r="M14" s="180">
        <f t="shared" si="4"/>
        <v>-2813.9399999999996</v>
      </c>
      <c r="N14" s="181">
        <v>0.8</v>
      </c>
      <c r="O14" s="182">
        <f t="shared" si="5"/>
        <v>11255.8</v>
      </c>
    </row>
    <row r="15" spans="1:17" ht="18.75">
      <c r="A15" s="184">
        <v>9</v>
      </c>
      <c r="B15" s="185" t="s">
        <v>40</v>
      </c>
      <c r="C15" s="190">
        <v>0</v>
      </c>
      <c r="D15" s="189">
        <v>0</v>
      </c>
      <c r="E15" s="174">
        <v>76.099999999999994</v>
      </c>
      <c r="F15" s="187">
        <f t="shared" si="0"/>
        <v>175</v>
      </c>
      <c r="G15" s="179">
        <f t="shared" si="1"/>
        <v>210</v>
      </c>
      <c r="H15" s="190">
        <v>316</v>
      </c>
      <c r="I15" s="189">
        <v>0</v>
      </c>
      <c r="J15" s="177">
        <v>90.7</v>
      </c>
      <c r="K15" s="178">
        <f t="shared" si="2"/>
        <v>175</v>
      </c>
      <c r="L15" s="179">
        <f t="shared" si="3"/>
        <v>210</v>
      </c>
      <c r="M15" s="180">
        <f t="shared" si="4"/>
        <v>-501.56999999999988</v>
      </c>
      <c r="N15" s="181">
        <v>0.9</v>
      </c>
      <c r="O15" s="182">
        <f t="shared" si="5"/>
        <v>4514.1000000000004</v>
      </c>
    </row>
    <row r="16" spans="1:17" ht="18.75">
      <c r="A16" s="184">
        <v>10</v>
      </c>
      <c r="B16" s="185" t="s">
        <v>41</v>
      </c>
      <c r="C16" s="189">
        <v>23</v>
      </c>
      <c r="D16" s="190">
        <v>0</v>
      </c>
      <c r="E16" s="174">
        <v>76.099999999999994</v>
      </c>
      <c r="F16" s="178">
        <f t="shared" si="0"/>
        <v>175</v>
      </c>
      <c r="G16" s="179">
        <f t="shared" si="1"/>
        <v>210</v>
      </c>
      <c r="H16" s="189">
        <v>394</v>
      </c>
      <c r="I16" s="189">
        <v>0</v>
      </c>
      <c r="J16" s="177">
        <v>90.7</v>
      </c>
      <c r="K16" s="187">
        <f t="shared" si="2"/>
        <v>175</v>
      </c>
      <c r="L16" s="188">
        <f t="shared" si="3"/>
        <v>210</v>
      </c>
      <c r="M16" s="180">
        <f t="shared" si="4"/>
        <v>-656.00999999999988</v>
      </c>
      <c r="N16" s="181">
        <v>0.9</v>
      </c>
      <c r="O16" s="182">
        <f t="shared" si="5"/>
        <v>5904.1</v>
      </c>
    </row>
    <row r="17" spans="1:15" ht="18.75">
      <c r="A17" s="184">
        <v>11</v>
      </c>
      <c r="B17" s="185" t="s">
        <v>85</v>
      </c>
      <c r="C17" s="190">
        <v>0</v>
      </c>
      <c r="D17" s="189">
        <v>0</v>
      </c>
      <c r="E17" s="174">
        <v>76.099999999999994</v>
      </c>
      <c r="F17" s="187">
        <f t="shared" si="0"/>
        <v>175</v>
      </c>
      <c r="G17" s="179">
        <f t="shared" si="1"/>
        <v>210</v>
      </c>
      <c r="H17" s="190">
        <v>63</v>
      </c>
      <c r="I17" s="189">
        <v>887</v>
      </c>
      <c r="J17" s="177">
        <v>90.7</v>
      </c>
      <c r="K17" s="178">
        <f t="shared" si="2"/>
        <v>175</v>
      </c>
      <c r="L17" s="179">
        <f t="shared" si="3"/>
        <v>210</v>
      </c>
      <c r="M17" s="180">
        <f t="shared" si="4"/>
        <v>-1789.4699999999996</v>
      </c>
      <c r="N17" s="181">
        <v>0.9</v>
      </c>
      <c r="O17" s="182">
        <f t="shared" si="5"/>
        <v>16105.2</v>
      </c>
    </row>
    <row r="18" spans="1:15" ht="18.75">
      <c r="A18" s="184">
        <v>12</v>
      </c>
      <c r="B18" s="185" t="s">
        <v>86</v>
      </c>
      <c r="C18" s="189">
        <v>0</v>
      </c>
      <c r="D18" s="190">
        <v>0</v>
      </c>
      <c r="E18" s="174">
        <v>76.099999999999994</v>
      </c>
      <c r="F18" s="178">
        <f t="shared" si="0"/>
        <v>175</v>
      </c>
      <c r="G18" s="179">
        <f t="shared" si="1"/>
        <v>210</v>
      </c>
      <c r="H18" s="189">
        <v>202</v>
      </c>
      <c r="I18" s="189">
        <v>0</v>
      </c>
      <c r="J18" s="177">
        <v>90.7</v>
      </c>
      <c r="K18" s="187">
        <f t="shared" si="2"/>
        <v>175</v>
      </c>
      <c r="L18" s="188">
        <f t="shared" si="3"/>
        <v>210</v>
      </c>
      <c r="M18" s="180">
        <f t="shared" si="4"/>
        <v>-641.23999999999978</v>
      </c>
      <c r="N18" s="181">
        <v>0.8</v>
      </c>
      <c r="O18" s="182">
        <f t="shared" si="5"/>
        <v>2565</v>
      </c>
    </row>
    <row r="19" spans="1:15" ht="18.75">
      <c r="A19" s="184">
        <v>13</v>
      </c>
      <c r="B19" s="185" t="s">
        <v>44</v>
      </c>
      <c r="C19" s="190">
        <v>155</v>
      </c>
      <c r="D19" s="189">
        <v>26</v>
      </c>
      <c r="E19" s="174">
        <v>76.099999999999994</v>
      </c>
      <c r="F19" s="187">
        <f t="shared" si="0"/>
        <v>175</v>
      </c>
      <c r="G19" s="179">
        <f t="shared" si="1"/>
        <v>210</v>
      </c>
      <c r="H19" s="190">
        <v>278</v>
      </c>
      <c r="I19" s="189">
        <v>190</v>
      </c>
      <c r="J19" s="177">
        <v>90.7</v>
      </c>
      <c r="K19" s="178">
        <f t="shared" si="2"/>
        <v>175</v>
      </c>
      <c r="L19" s="179">
        <f t="shared" si="3"/>
        <v>210</v>
      </c>
      <c r="M19" s="180">
        <f t="shared" si="4"/>
        <v>-1051.1199999999999</v>
      </c>
      <c r="N19" s="181">
        <v>0.9</v>
      </c>
      <c r="O19" s="182">
        <f t="shared" si="5"/>
        <v>9460.1</v>
      </c>
    </row>
    <row r="20" spans="1:15" ht="37.5">
      <c r="A20" s="184">
        <v>14</v>
      </c>
      <c r="B20" s="185" t="s">
        <v>45</v>
      </c>
      <c r="C20" s="189">
        <v>0</v>
      </c>
      <c r="D20" s="190">
        <v>0</v>
      </c>
      <c r="E20" s="174">
        <v>76.099999999999994</v>
      </c>
      <c r="F20" s="178">
        <f t="shared" si="0"/>
        <v>175</v>
      </c>
      <c r="G20" s="179">
        <f t="shared" si="1"/>
        <v>210</v>
      </c>
      <c r="H20" s="189">
        <v>753</v>
      </c>
      <c r="I20" s="189">
        <v>0</v>
      </c>
      <c r="J20" s="177">
        <v>90.7</v>
      </c>
      <c r="K20" s="187">
        <f t="shared" si="2"/>
        <v>175</v>
      </c>
      <c r="L20" s="188">
        <f t="shared" si="3"/>
        <v>210</v>
      </c>
      <c r="M20" s="180">
        <f t="shared" si="4"/>
        <v>-1195.1999999999998</v>
      </c>
      <c r="N20" s="181">
        <v>0.9</v>
      </c>
      <c r="O20" s="182">
        <f t="shared" si="5"/>
        <v>10756.8</v>
      </c>
    </row>
    <row r="21" spans="1:15" ht="18.75">
      <c r="A21" s="184">
        <v>15</v>
      </c>
      <c r="B21" s="185" t="s">
        <v>46</v>
      </c>
      <c r="C21" s="190">
        <v>64</v>
      </c>
      <c r="D21" s="189">
        <v>0</v>
      </c>
      <c r="E21" s="174">
        <v>76.099999999999994</v>
      </c>
      <c r="F21" s="187">
        <f t="shared" si="0"/>
        <v>175</v>
      </c>
      <c r="G21" s="179">
        <f t="shared" si="1"/>
        <v>210</v>
      </c>
      <c r="H21" s="190">
        <v>394</v>
      </c>
      <c r="I21" s="189">
        <v>0</v>
      </c>
      <c r="J21" s="177">
        <v>90.7</v>
      </c>
      <c r="K21" s="178">
        <f t="shared" si="2"/>
        <v>175</v>
      </c>
      <c r="L21" s="179">
        <f t="shared" si="3"/>
        <v>210</v>
      </c>
      <c r="M21" s="180">
        <f t="shared" si="4"/>
        <v>-1421.2199999999998</v>
      </c>
      <c r="N21" s="181">
        <v>0.8</v>
      </c>
      <c r="O21" s="182">
        <f t="shared" si="5"/>
        <v>5684.9</v>
      </c>
    </row>
    <row r="22" spans="1:15" ht="18.75">
      <c r="A22" s="184">
        <v>16</v>
      </c>
      <c r="B22" s="185" t="s">
        <v>47</v>
      </c>
      <c r="C22" s="189">
        <v>50</v>
      </c>
      <c r="D22" s="190">
        <v>32</v>
      </c>
      <c r="E22" s="174">
        <v>76.099999999999994</v>
      </c>
      <c r="F22" s="178">
        <f t="shared" si="0"/>
        <v>175</v>
      </c>
      <c r="G22" s="179">
        <f t="shared" si="1"/>
        <v>210</v>
      </c>
      <c r="H22" s="189">
        <v>184</v>
      </c>
      <c r="I22" s="189">
        <v>67</v>
      </c>
      <c r="J22" s="177">
        <v>90.7</v>
      </c>
      <c r="K22" s="187">
        <f t="shared" si="2"/>
        <v>175</v>
      </c>
      <c r="L22" s="188">
        <f t="shared" si="3"/>
        <v>210</v>
      </c>
      <c r="M22" s="180">
        <f t="shared" si="4"/>
        <v>-537.39999999999986</v>
      </c>
      <c r="N22" s="181">
        <v>0.9</v>
      </c>
      <c r="O22" s="182">
        <f t="shared" si="5"/>
        <v>4836.6000000000004</v>
      </c>
    </row>
    <row r="23" spans="1:15" ht="56.25">
      <c r="A23" s="184">
        <v>17</v>
      </c>
      <c r="B23" s="185" t="s">
        <v>48</v>
      </c>
      <c r="C23" s="190">
        <v>50</v>
      </c>
      <c r="D23" s="192">
        <v>62</v>
      </c>
      <c r="E23" s="174">
        <v>76.099999999999994</v>
      </c>
      <c r="F23" s="187">
        <f t="shared" si="0"/>
        <v>175</v>
      </c>
      <c r="G23" s="179">
        <f t="shared" si="1"/>
        <v>210</v>
      </c>
      <c r="H23" s="190">
        <v>220</v>
      </c>
      <c r="I23" s="192">
        <v>239</v>
      </c>
      <c r="J23" s="177">
        <v>90.7</v>
      </c>
      <c r="K23" s="178">
        <f t="shared" si="2"/>
        <v>175</v>
      </c>
      <c r="L23" s="179">
        <f t="shared" si="3"/>
        <v>210</v>
      </c>
      <c r="M23" s="180">
        <f t="shared" si="4"/>
        <v>-970.0899999999998</v>
      </c>
      <c r="N23" s="181">
        <v>0.9</v>
      </c>
      <c r="O23" s="182">
        <f t="shared" si="5"/>
        <v>8730.7999999999993</v>
      </c>
    </row>
    <row r="24" spans="1:15" ht="18.75">
      <c r="A24" s="184">
        <v>18</v>
      </c>
      <c r="B24" s="193" t="s">
        <v>49</v>
      </c>
      <c r="C24" s="194">
        <v>19</v>
      </c>
      <c r="D24" s="194">
        <v>0</v>
      </c>
      <c r="E24" s="174">
        <v>76.099999999999994</v>
      </c>
      <c r="F24" s="178">
        <f t="shared" si="0"/>
        <v>175</v>
      </c>
      <c r="G24" s="179">
        <f t="shared" si="1"/>
        <v>210</v>
      </c>
      <c r="H24" s="194">
        <v>763</v>
      </c>
      <c r="I24" s="194">
        <v>51</v>
      </c>
      <c r="J24" s="177">
        <v>90.7</v>
      </c>
      <c r="K24" s="187">
        <f t="shared" si="2"/>
        <v>175</v>
      </c>
      <c r="L24" s="188">
        <f t="shared" si="3"/>
        <v>210</v>
      </c>
      <c r="M24" s="180">
        <f t="shared" si="4"/>
        <v>-1333.5099999999998</v>
      </c>
      <c r="N24" s="181">
        <v>0.9</v>
      </c>
      <c r="O24" s="182">
        <f t="shared" si="5"/>
        <v>12001.6</v>
      </c>
    </row>
    <row r="25" spans="1:15" ht="37.5">
      <c r="A25" s="184">
        <v>19</v>
      </c>
      <c r="B25" s="185" t="s">
        <v>50</v>
      </c>
      <c r="C25" s="173">
        <v>113</v>
      </c>
      <c r="D25" s="173">
        <v>0</v>
      </c>
      <c r="E25" s="174">
        <v>76.099999999999994</v>
      </c>
      <c r="F25" s="187">
        <f t="shared" si="0"/>
        <v>175</v>
      </c>
      <c r="G25" s="188">
        <f t="shared" si="1"/>
        <v>210</v>
      </c>
      <c r="H25" s="173">
        <v>2392</v>
      </c>
      <c r="I25" s="173">
        <v>0</v>
      </c>
      <c r="J25" s="177">
        <v>90.7</v>
      </c>
      <c r="K25" s="178">
        <f t="shared" si="2"/>
        <v>175</v>
      </c>
      <c r="L25" s="179">
        <f t="shared" si="3"/>
        <v>210</v>
      </c>
      <c r="M25" s="180">
        <f t="shared" si="4"/>
        <v>-3947.1899999999991</v>
      </c>
      <c r="N25" s="181">
        <v>0.9</v>
      </c>
      <c r="O25" s="182">
        <f t="shared" si="5"/>
        <v>35524.699999999997</v>
      </c>
    </row>
    <row r="26" spans="1:15" ht="18.75">
      <c r="A26" s="184">
        <v>20</v>
      </c>
      <c r="B26" s="185" t="s">
        <v>51</v>
      </c>
      <c r="C26" s="190">
        <v>56</v>
      </c>
      <c r="D26" s="189">
        <v>0</v>
      </c>
      <c r="E26" s="174">
        <v>76.099999999999994</v>
      </c>
      <c r="F26" s="178">
        <f t="shared" si="0"/>
        <v>175</v>
      </c>
      <c r="G26" s="179">
        <f t="shared" si="1"/>
        <v>210</v>
      </c>
      <c r="H26" s="190">
        <v>630</v>
      </c>
      <c r="I26" s="189">
        <v>0</v>
      </c>
      <c r="J26" s="177">
        <v>90.7</v>
      </c>
      <c r="K26" s="187">
        <f t="shared" si="2"/>
        <v>175</v>
      </c>
      <c r="L26" s="188">
        <f t="shared" si="3"/>
        <v>210</v>
      </c>
      <c r="M26" s="180">
        <f t="shared" si="4"/>
        <v>-2149.0999999999995</v>
      </c>
      <c r="N26" s="181">
        <v>0.8</v>
      </c>
      <c r="O26" s="182">
        <f t="shared" si="5"/>
        <v>8596.4</v>
      </c>
    </row>
    <row r="27" spans="1:15" ht="56.25">
      <c r="A27" s="184">
        <v>21</v>
      </c>
      <c r="B27" s="185" t="s">
        <v>52</v>
      </c>
      <c r="C27" s="189">
        <v>15</v>
      </c>
      <c r="D27" s="190">
        <v>0</v>
      </c>
      <c r="E27" s="174">
        <v>76.099999999999994</v>
      </c>
      <c r="F27" s="187">
        <f t="shared" si="0"/>
        <v>175</v>
      </c>
      <c r="G27" s="188">
        <f t="shared" si="1"/>
        <v>210</v>
      </c>
      <c r="H27" s="189">
        <v>115</v>
      </c>
      <c r="I27" s="189">
        <v>0</v>
      </c>
      <c r="J27" s="177">
        <v>90.7</v>
      </c>
      <c r="K27" s="178">
        <f t="shared" si="2"/>
        <v>175</v>
      </c>
      <c r="L27" s="179">
        <f t="shared" si="3"/>
        <v>210</v>
      </c>
      <c r="M27" s="180">
        <f t="shared" si="4"/>
        <v>-202.50999999999993</v>
      </c>
      <c r="N27" s="181">
        <v>0.9</v>
      </c>
      <c r="O27" s="182">
        <f t="shared" si="5"/>
        <v>1822.6</v>
      </c>
    </row>
    <row r="28" spans="1:15" ht="56.25">
      <c r="A28" s="184">
        <v>22</v>
      </c>
      <c r="B28" s="185" t="s">
        <v>53</v>
      </c>
      <c r="C28" s="190">
        <v>38</v>
      </c>
      <c r="D28" s="189">
        <v>0</v>
      </c>
      <c r="E28" s="174">
        <v>76.099999999999994</v>
      </c>
      <c r="F28" s="187">
        <f t="shared" si="0"/>
        <v>175</v>
      </c>
      <c r="G28" s="179">
        <f t="shared" si="1"/>
        <v>210</v>
      </c>
      <c r="H28" s="190">
        <v>532</v>
      </c>
      <c r="I28" s="189">
        <v>0</v>
      </c>
      <c r="J28" s="177">
        <v>90.7</v>
      </c>
      <c r="K28" s="187">
        <f t="shared" si="2"/>
        <v>175</v>
      </c>
      <c r="L28" s="188">
        <f t="shared" si="3"/>
        <v>210</v>
      </c>
      <c r="M28" s="180">
        <f t="shared" si="4"/>
        <v>-1790.0399999999997</v>
      </c>
      <c r="N28" s="181">
        <v>0.8</v>
      </c>
      <c r="O28" s="182">
        <f t="shared" si="5"/>
        <v>7160.2</v>
      </c>
    </row>
    <row r="29" spans="1:15" ht="56.25">
      <c r="A29" s="184">
        <v>23</v>
      </c>
      <c r="B29" s="185" t="s">
        <v>54</v>
      </c>
      <c r="C29" s="189">
        <v>0</v>
      </c>
      <c r="D29" s="190">
        <v>0</v>
      </c>
      <c r="E29" s="174">
        <v>76.099999999999994</v>
      </c>
      <c r="F29" s="178">
        <f t="shared" si="0"/>
        <v>175</v>
      </c>
      <c r="G29" s="179">
        <f t="shared" si="1"/>
        <v>210</v>
      </c>
      <c r="H29" s="189">
        <v>707</v>
      </c>
      <c r="I29" s="189">
        <v>17</v>
      </c>
      <c r="J29" s="177">
        <v>90.7</v>
      </c>
      <c r="K29" s="178">
        <f t="shared" si="2"/>
        <v>175</v>
      </c>
      <c r="L29" s="179">
        <f t="shared" si="3"/>
        <v>210</v>
      </c>
      <c r="M29" s="180">
        <f t="shared" si="4"/>
        <v>-1154.5699999999997</v>
      </c>
      <c r="N29" s="181">
        <v>0.9</v>
      </c>
      <c r="O29" s="182">
        <f t="shared" si="5"/>
        <v>10391.1</v>
      </c>
    </row>
    <row r="30" spans="1:15" ht="18.75">
      <c r="A30" s="184">
        <v>24</v>
      </c>
      <c r="B30" s="185" t="s">
        <v>87</v>
      </c>
      <c r="C30" s="190">
        <v>94</v>
      </c>
      <c r="D30" s="189">
        <v>0</v>
      </c>
      <c r="E30" s="174">
        <v>76.099999999999994</v>
      </c>
      <c r="F30" s="187">
        <f t="shared" si="0"/>
        <v>175</v>
      </c>
      <c r="G30" s="179">
        <f t="shared" si="1"/>
        <v>210</v>
      </c>
      <c r="H30" s="190">
        <v>771</v>
      </c>
      <c r="I30" s="189">
        <v>0</v>
      </c>
      <c r="J30" s="177">
        <v>90.7</v>
      </c>
      <c r="K30" s="187">
        <f t="shared" si="2"/>
        <v>175</v>
      </c>
      <c r="L30" s="188">
        <f t="shared" si="3"/>
        <v>210</v>
      </c>
      <c r="M30" s="180">
        <f t="shared" si="4"/>
        <v>-1348.9499999999996</v>
      </c>
      <c r="N30" s="181">
        <v>0.9</v>
      </c>
      <c r="O30" s="182">
        <f t="shared" si="5"/>
        <v>12140.6</v>
      </c>
    </row>
    <row r="31" spans="1:15" ht="56.25">
      <c r="A31" s="184">
        <v>25</v>
      </c>
      <c r="B31" s="185" t="s">
        <v>56</v>
      </c>
      <c r="C31" s="189">
        <v>125</v>
      </c>
      <c r="D31" s="190">
        <v>0</v>
      </c>
      <c r="E31" s="174">
        <v>76.099999999999994</v>
      </c>
      <c r="F31" s="178">
        <f t="shared" si="0"/>
        <v>175</v>
      </c>
      <c r="G31" s="179">
        <f t="shared" si="1"/>
        <v>210</v>
      </c>
      <c r="H31" s="189">
        <v>217</v>
      </c>
      <c r="I31" s="189">
        <v>0</v>
      </c>
      <c r="J31" s="177">
        <v>90.7</v>
      </c>
      <c r="K31" s="178">
        <f t="shared" si="2"/>
        <v>175</v>
      </c>
      <c r="L31" s="179">
        <f t="shared" si="3"/>
        <v>210</v>
      </c>
      <c r="M31" s="180">
        <f t="shared" si="4"/>
        <v>-510.89999999999986</v>
      </c>
      <c r="N31" s="181">
        <v>0.9</v>
      </c>
      <c r="O31" s="182">
        <f t="shared" si="5"/>
        <v>4598.1000000000004</v>
      </c>
    </row>
    <row r="32" spans="1:15" ht="18.75">
      <c r="A32" s="184">
        <v>26</v>
      </c>
      <c r="B32" s="185" t="s">
        <v>88</v>
      </c>
      <c r="C32" s="190">
        <v>11</v>
      </c>
      <c r="D32" s="189">
        <v>3</v>
      </c>
      <c r="E32" s="174">
        <v>76.099999999999994</v>
      </c>
      <c r="F32" s="187">
        <f t="shared" si="0"/>
        <v>175</v>
      </c>
      <c r="G32" s="179">
        <f t="shared" si="1"/>
        <v>210</v>
      </c>
      <c r="H32" s="190">
        <v>169</v>
      </c>
      <c r="I32" s="189">
        <v>72</v>
      </c>
      <c r="J32" s="177">
        <v>90.7</v>
      </c>
      <c r="K32" s="187">
        <f t="shared" si="2"/>
        <v>175</v>
      </c>
      <c r="L32" s="188">
        <f t="shared" si="3"/>
        <v>210</v>
      </c>
      <c r="M32" s="180">
        <f t="shared" si="4"/>
        <v>-424.82999999999993</v>
      </c>
      <c r="N32" s="181">
        <v>0.9</v>
      </c>
      <c r="O32" s="182">
        <f t="shared" si="5"/>
        <v>3823.4</v>
      </c>
    </row>
    <row r="33" spans="1:15" ht="56.25">
      <c r="A33" s="184">
        <v>27</v>
      </c>
      <c r="B33" s="185" t="s">
        <v>89</v>
      </c>
      <c r="C33" s="189">
        <v>0</v>
      </c>
      <c r="D33" s="190">
        <v>65</v>
      </c>
      <c r="E33" s="174">
        <v>76.099999999999994</v>
      </c>
      <c r="F33" s="178">
        <f t="shared" si="0"/>
        <v>175</v>
      </c>
      <c r="G33" s="179">
        <f t="shared" si="1"/>
        <v>210</v>
      </c>
      <c r="H33" s="189">
        <v>0</v>
      </c>
      <c r="I33" s="189">
        <v>496</v>
      </c>
      <c r="J33" s="177">
        <v>90.7</v>
      </c>
      <c r="K33" s="178">
        <f t="shared" si="2"/>
        <v>175</v>
      </c>
      <c r="L33" s="179">
        <f t="shared" si="3"/>
        <v>210</v>
      </c>
      <c r="M33" s="180">
        <f t="shared" si="4"/>
        <v>-1048.6099999999999</v>
      </c>
      <c r="N33" s="181">
        <v>0.9</v>
      </c>
      <c r="O33" s="182">
        <f t="shared" si="5"/>
        <v>9437.5</v>
      </c>
    </row>
    <row r="34" spans="1:15" ht="37.5">
      <c r="A34" s="184">
        <v>28</v>
      </c>
      <c r="B34" s="185" t="s">
        <v>59</v>
      </c>
      <c r="C34" s="190">
        <v>91</v>
      </c>
      <c r="D34" s="189">
        <v>0</v>
      </c>
      <c r="E34" s="174">
        <v>76.099999999999994</v>
      </c>
      <c r="F34" s="187">
        <f t="shared" si="0"/>
        <v>175</v>
      </c>
      <c r="G34" s="179">
        <f t="shared" si="1"/>
        <v>210</v>
      </c>
      <c r="H34" s="190">
        <v>748</v>
      </c>
      <c r="I34" s="189">
        <v>0</v>
      </c>
      <c r="J34" s="177">
        <v>90.7</v>
      </c>
      <c r="K34" s="187">
        <f t="shared" si="2"/>
        <v>175</v>
      </c>
      <c r="L34" s="188">
        <f t="shared" si="3"/>
        <v>210</v>
      </c>
      <c r="M34" s="180">
        <f t="shared" si="4"/>
        <v>-2616.8999999999996</v>
      </c>
      <c r="N34" s="181">
        <v>0.8</v>
      </c>
      <c r="O34" s="182">
        <f t="shared" si="5"/>
        <v>10467.6</v>
      </c>
    </row>
    <row r="35" spans="1:15" ht="18.75">
      <c r="A35" s="184">
        <v>29</v>
      </c>
      <c r="B35" s="185" t="s">
        <v>90</v>
      </c>
      <c r="C35" s="189">
        <v>70</v>
      </c>
      <c r="D35" s="190">
        <v>0</v>
      </c>
      <c r="E35" s="174">
        <v>76.099999999999994</v>
      </c>
      <c r="F35" s="178">
        <f t="shared" si="0"/>
        <v>175</v>
      </c>
      <c r="G35" s="179">
        <f t="shared" si="1"/>
        <v>210</v>
      </c>
      <c r="H35" s="189">
        <v>230</v>
      </c>
      <c r="I35" s="189">
        <v>0</v>
      </c>
      <c r="J35" s="177">
        <v>90.7</v>
      </c>
      <c r="K35" s="178">
        <f t="shared" si="2"/>
        <v>175</v>
      </c>
      <c r="L35" s="179">
        <f t="shared" si="3"/>
        <v>210</v>
      </c>
      <c r="M35" s="180">
        <f t="shared" si="4"/>
        <v>-458.28999999999985</v>
      </c>
      <c r="N35" s="181">
        <v>0.9</v>
      </c>
      <c r="O35" s="182">
        <f t="shared" si="5"/>
        <v>4124.6000000000004</v>
      </c>
    </row>
    <row r="36" spans="1:15" ht="18.75">
      <c r="A36" s="184">
        <v>30</v>
      </c>
      <c r="B36" s="185" t="s">
        <v>61</v>
      </c>
      <c r="C36" s="190">
        <v>0</v>
      </c>
      <c r="D36" s="189">
        <v>0</v>
      </c>
      <c r="E36" s="174">
        <v>76.099999999999994</v>
      </c>
      <c r="F36" s="187">
        <f t="shared" si="0"/>
        <v>175</v>
      </c>
      <c r="G36" s="179">
        <f t="shared" si="1"/>
        <v>210</v>
      </c>
      <c r="H36" s="190">
        <v>355</v>
      </c>
      <c r="I36" s="189">
        <v>0</v>
      </c>
      <c r="J36" s="177">
        <v>90.7</v>
      </c>
      <c r="K36" s="187">
        <f t="shared" si="2"/>
        <v>175</v>
      </c>
      <c r="L36" s="188">
        <f t="shared" si="3"/>
        <v>210</v>
      </c>
      <c r="M36" s="180">
        <f t="shared" si="4"/>
        <v>-563.4699999999998</v>
      </c>
      <c r="N36" s="181">
        <v>0.9</v>
      </c>
      <c r="O36" s="182">
        <f t="shared" si="5"/>
        <v>5071.3</v>
      </c>
    </row>
    <row r="37" spans="1:15" ht="18.75">
      <c r="A37" s="184">
        <v>31</v>
      </c>
      <c r="B37" s="185" t="s">
        <v>91</v>
      </c>
      <c r="C37" s="189">
        <v>73</v>
      </c>
      <c r="D37" s="190">
        <v>3</v>
      </c>
      <c r="E37" s="174">
        <v>76.099999999999994</v>
      </c>
      <c r="F37" s="178">
        <f t="shared" si="0"/>
        <v>175</v>
      </c>
      <c r="G37" s="179">
        <f t="shared" si="1"/>
        <v>210</v>
      </c>
      <c r="H37" s="189">
        <v>1010</v>
      </c>
      <c r="I37" s="189">
        <v>332</v>
      </c>
      <c r="J37" s="177">
        <v>90.7</v>
      </c>
      <c r="K37" s="178">
        <f t="shared" si="2"/>
        <v>175</v>
      </c>
      <c r="L37" s="179">
        <f t="shared" si="3"/>
        <v>210</v>
      </c>
      <c r="M37" s="180">
        <f t="shared" si="4"/>
        <v>-4674.9799999999996</v>
      </c>
      <c r="N37" s="181">
        <v>0.8</v>
      </c>
      <c r="O37" s="182">
        <f t="shared" si="5"/>
        <v>18700</v>
      </c>
    </row>
    <row r="38" spans="1:15" ht="18.75">
      <c r="A38" s="184">
        <v>32</v>
      </c>
      <c r="B38" s="185" t="s">
        <v>92</v>
      </c>
      <c r="C38" s="190">
        <v>5</v>
      </c>
      <c r="D38" s="189">
        <v>0</v>
      </c>
      <c r="E38" s="174">
        <v>76.099999999999994</v>
      </c>
      <c r="F38" s="187">
        <f t="shared" si="0"/>
        <v>175</v>
      </c>
      <c r="G38" s="179">
        <f t="shared" si="1"/>
        <v>210</v>
      </c>
      <c r="H38" s="190">
        <v>656</v>
      </c>
      <c r="I38" s="189">
        <v>0</v>
      </c>
      <c r="J38" s="177">
        <v>90.7</v>
      </c>
      <c r="K38" s="187">
        <f t="shared" si="2"/>
        <v>175</v>
      </c>
      <c r="L38" s="188">
        <f t="shared" si="3"/>
        <v>210</v>
      </c>
      <c r="M38" s="180">
        <f t="shared" si="4"/>
        <v>-2095.7799999999993</v>
      </c>
      <c r="N38" s="181">
        <v>0.8</v>
      </c>
      <c r="O38" s="182">
        <f t="shared" si="5"/>
        <v>8383.2000000000007</v>
      </c>
    </row>
    <row r="39" spans="1:15" ht="18.75">
      <c r="A39" s="184">
        <v>33</v>
      </c>
      <c r="B39" s="185" t="s">
        <v>93</v>
      </c>
      <c r="C39" s="189">
        <v>44</v>
      </c>
      <c r="D39" s="190">
        <v>0</v>
      </c>
      <c r="E39" s="174">
        <v>76.099999999999994</v>
      </c>
      <c r="F39" s="178">
        <f t="shared" si="0"/>
        <v>175</v>
      </c>
      <c r="G39" s="179">
        <f t="shared" si="1"/>
        <v>210</v>
      </c>
      <c r="H39" s="189">
        <v>347</v>
      </c>
      <c r="I39" s="189">
        <v>0</v>
      </c>
      <c r="J39" s="177">
        <v>90.7</v>
      </c>
      <c r="K39" s="178">
        <f t="shared" si="2"/>
        <v>175</v>
      </c>
      <c r="L39" s="179">
        <f t="shared" si="3"/>
        <v>210</v>
      </c>
      <c r="M39" s="180">
        <f t="shared" si="4"/>
        <v>-1218.7399999999998</v>
      </c>
      <c r="N39" s="181">
        <v>0.8</v>
      </c>
      <c r="O39" s="182">
        <f t="shared" si="5"/>
        <v>4875</v>
      </c>
    </row>
    <row r="40" spans="1:15" ht="18.75">
      <c r="A40" s="184">
        <v>34</v>
      </c>
      <c r="B40" s="185" t="s">
        <v>94</v>
      </c>
      <c r="C40" s="190">
        <v>0</v>
      </c>
      <c r="D40" s="189">
        <v>0</v>
      </c>
      <c r="E40" s="174">
        <v>76.099999999999994</v>
      </c>
      <c r="F40" s="187">
        <f t="shared" si="0"/>
        <v>175</v>
      </c>
      <c r="G40" s="179">
        <f t="shared" si="1"/>
        <v>210</v>
      </c>
      <c r="H40" s="190">
        <v>280</v>
      </c>
      <c r="I40" s="189">
        <v>0</v>
      </c>
      <c r="J40" s="177">
        <v>90.7</v>
      </c>
      <c r="K40" s="187">
        <f t="shared" si="2"/>
        <v>175</v>
      </c>
      <c r="L40" s="188">
        <f t="shared" si="3"/>
        <v>210</v>
      </c>
      <c r="M40" s="180">
        <f t="shared" si="4"/>
        <v>-888.85999999999979</v>
      </c>
      <c r="N40" s="181">
        <v>0.8</v>
      </c>
      <c r="O40" s="182">
        <f t="shared" si="5"/>
        <v>3555.4</v>
      </c>
    </row>
    <row r="41" spans="1:15" ht="18.75">
      <c r="A41" s="184">
        <v>35</v>
      </c>
      <c r="B41" s="195" t="s">
        <v>95</v>
      </c>
      <c r="C41" s="189">
        <v>433</v>
      </c>
      <c r="D41" s="189">
        <v>255</v>
      </c>
      <c r="E41" s="174">
        <v>76.099999999999994</v>
      </c>
      <c r="F41" s="178">
        <f t="shared" si="0"/>
        <v>175</v>
      </c>
      <c r="G41" s="179">
        <f t="shared" si="1"/>
        <v>210</v>
      </c>
      <c r="H41" s="189">
        <v>9350</v>
      </c>
      <c r="I41" s="189">
        <v>5492</v>
      </c>
      <c r="J41" s="177">
        <v>90.7</v>
      </c>
      <c r="K41" s="178">
        <f t="shared" si="2"/>
        <v>175</v>
      </c>
      <c r="L41" s="179">
        <f t="shared" si="3"/>
        <v>210</v>
      </c>
      <c r="M41" s="180">
        <f t="shared" si="4"/>
        <v>-78856.680000000008</v>
      </c>
      <c r="N41" s="181">
        <v>0.7</v>
      </c>
      <c r="O41" s="182">
        <f t="shared" si="5"/>
        <v>183999</v>
      </c>
    </row>
    <row r="42" spans="1:15" ht="15.75">
      <c r="A42" s="196"/>
      <c r="B42" s="119" t="s">
        <v>67</v>
      </c>
      <c r="C42" s="197">
        <f>SUM(C7:C41)</f>
        <v>1822</v>
      </c>
      <c r="D42" s="119">
        <f>SUM(D7:D41)</f>
        <v>452</v>
      </c>
      <c r="E42" s="119"/>
      <c r="F42" s="119"/>
      <c r="G42" s="119"/>
      <c r="H42" s="159">
        <f>SUM(H7:H41)</f>
        <v>25222</v>
      </c>
      <c r="I42" s="159">
        <f>SUM(I7:I41)</f>
        <v>8265</v>
      </c>
      <c r="J42" s="119"/>
      <c r="K42" s="119"/>
      <c r="L42" s="119"/>
      <c r="M42" s="198">
        <f>SUM(M7:M41)</f>
        <v>-122065.29000000001</v>
      </c>
      <c r="N42" s="199"/>
      <c r="O42" s="200">
        <f>SUM(O7:O41)</f>
        <v>467182.60000000003</v>
      </c>
    </row>
    <row r="43" spans="1:15" ht="15.75">
      <c r="A43" s="201"/>
      <c r="B43" s="72"/>
      <c r="C43" s="72"/>
      <c r="D43" s="72"/>
      <c r="E43" s="72"/>
      <c r="F43" s="72"/>
      <c r="G43" s="72"/>
      <c r="H43" s="202"/>
      <c r="I43" s="202"/>
      <c r="J43" s="72"/>
      <c r="K43" s="72"/>
      <c r="L43" s="72"/>
      <c r="M43" s="72"/>
      <c r="O43" s="72"/>
    </row>
    <row r="44" spans="1:15" ht="15.75">
      <c r="A44" s="201"/>
      <c r="B44" s="72"/>
      <c r="C44" s="72"/>
      <c r="D44" s="72"/>
      <c r="E44" s="72"/>
      <c r="F44" s="72"/>
      <c r="G44" s="72"/>
      <c r="H44" s="202"/>
      <c r="I44" s="202"/>
      <c r="J44" s="72"/>
      <c r="K44" s="72"/>
      <c r="L44" s="72"/>
      <c r="M44" s="72"/>
      <c r="O44" s="72"/>
    </row>
    <row r="45" spans="1:15">
      <c r="A45" s="201"/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O45" s="72"/>
    </row>
    <row r="46" spans="1:15" ht="15.75">
      <c r="A46" s="201"/>
      <c r="B46" s="72"/>
      <c r="C46" s="72"/>
      <c r="D46" s="72"/>
      <c r="E46" s="72"/>
      <c r="F46" s="72"/>
      <c r="G46" s="72"/>
      <c r="H46" s="72"/>
      <c r="I46" s="202"/>
      <c r="J46" s="72"/>
      <c r="K46" s="72"/>
      <c r="L46" s="72"/>
      <c r="M46" s="72"/>
      <c r="O46" s="72"/>
    </row>
  </sheetData>
  <mergeCells count="12">
    <mergeCell ref="J4:J6"/>
    <mergeCell ref="K4:L5"/>
    <mergeCell ref="M4:N6"/>
    <mergeCell ref="O4:O6"/>
    <mergeCell ref="A2:I2"/>
    <mergeCell ref="A3:I3"/>
    <mergeCell ref="A4:A6"/>
    <mergeCell ref="B4:B6"/>
    <mergeCell ref="C4:D5"/>
    <mergeCell ref="E4:E6"/>
    <mergeCell ref="F4:G5"/>
    <mergeCell ref="H4:I5"/>
  </mergeCells>
  <pageMargins left="0.31527777777777799" right="0.31527777777777799" top="0.15763888888888899" bottom="0.15763888888888899" header="0.511811023622047" footer="0.511811023622047"/>
  <pageSetup paperSize="9" scale="51" fitToHeight="0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H46"/>
  <sheetViews>
    <sheetView view="pageBreakPreview" zoomScale="60" zoomScaleNormal="100" zoomScalePageLayoutView="60" workbookViewId="0">
      <selection activeCell="E43" sqref="E43"/>
    </sheetView>
  </sheetViews>
  <sheetFormatPr defaultColWidth="9.140625" defaultRowHeight="15.75"/>
  <cols>
    <col min="1" max="1" width="9.140625" style="123"/>
    <col min="2" max="2" width="27.85546875" style="123" customWidth="1"/>
    <col min="3" max="3" width="23.42578125" style="123" customWidth="1"/>
    <col min="4" max="4" width="20.85546875" style="123" customWidth="1"/>
    <col min="5" max="5" width="14.28515625" style="123" customWidth="1"/>
    <col min="6" max="7" width="9.140625" style="123"/>
    <col min="8" max="8" width="11.28515625" style="123" customWidth="1"/>
    <col min="9" max="16384" width="9.140625" style="123"/>
  </cols>
  <sheetData>
    <row r="2" spans="1:6">
      <c r="A2" s="123" t="s">
        <v>112</v>
      </c>
    </row>
    <row r="3" spans="1:6" ht="92.25" customHeight="1">
      <c r="A3" s="324" t="s">
        <v>113</v>
      </c>
      <c r="B3" s="324"/>
      <c r="C3" s="324"/>
      <c r="D3" s="324"/>
      <c r="E3" s="325" t="s">
        <v>114</v>
      </c>
    </row>
    <row r="4" spans="1:6" ht="28.5" customHeight="1">
      <c r="A4" s="326" t="s">
        <v>115</v>
      </c>
      <c r="B4" s="326"/>
      <c r="C4" s="326"/>
      <c r="D4" s="326"/>
      <c r="E4" s="325"/>
      <c r="F4" s="203"/>
    </row>
    <row r="5" spans="1:6" ht="15.75" customHeight="1">
      <c r="A5" s="327" t="s">
        <v>2</v>
      </c>
      <c r="B5" s="302" t="s">
        <v>3</v>
      </c>
      <c r="C5" s="328" t="s">
        <v>116</v>
      </c>
      <c r="D5" s="328"/>
      <c r="E5" s="325"/>
    </row>
    <row r="6" spans="1:6" ht="47.25">
      <c r="A6" s="327"/>
      <c r="B6" s="302"/>
      <c r="C6" s="204" t="s">
        <v>117</v>
      </c>
      <c r="D6" s="205" t="s">
        <v>118</v>
      </c>
      <c r="E6" s="206"/>
    </row>
    <row r="7" spans="1:6" ht="21" customHeight="1">
      <c r="A7" s="207"/>
      <c r="B7" s="208" t="s">
        <v>119</v>
      </c>
      <c r="C7" s="209">
        <v>15148</v>
      </c>
      <c r="D7" s="210">
        <v>15148</v>
      </c>
      <c r="E7" s="211"/>
    </row>
    <row r="8" spans="1:6" ht="18.75" customHeight="1">
      <c r="A8" s="114">
        <v>1</v>
      </c>
      <c r="B8" s="208">
        <v>2</v>
      </c>
      <c r="C8" s="212">
        <v>3</v>
      </c>
      <c r="D8" s="213">
        <v>4</v>
      </c>
      <c r="E8" s="114">
        <v>5</v>
      </c>
    </row>
    <row r="9" spans="1:6" ht="18.75">
      <c r="A9" s="171">
        <v>1</v>
      </c>
      <c r="B9" s="214" t="s">
        <v>32</v>
      </c>
      <c r="C9" s="215">
        <v>0</v>
      </c>
      <c r="D9" s="216">
        <v>0</v>
      </c>
      <c r="E9" s="119">
        <f t="shared" ref="E9:E43" si="0">ROUND(((C9*$C$7)+(D9*$D$7))/1000,1)</f>
        <v>0</v>
      </c>
    </row>
    <row r="10" spans="1:6" ht="18.75">
      <c r="A10" s="184">
        <v>2</v>
      </c>
      <c r="B10" s="214" t="s">
        <v>33</v>
      </c>
      <c r="C10" s="217">
        <v>0</v>
      </c>
      <c r="D10" s="216">
        <v>0</v>
      </c>
      <c r="E10" s="119">
        <f t="shared" si="0"/>
        <v>0</v>
      </c>
    </row>
    <row r="11" spans="1:6" ht="18.75">
      <c r="A11" s="184">
        <v>3</v>
      </c>
      <c r="B11" s="214" t="s">
        <v>34</v>
      </c>
      <c r="C11" s="217">
        <v>0</v>
      </c>
      <c r="D11" s="216">
        <v>0</v>
      </c>
      <c r="E11" s="119">
        <f t="shared" si="0"/>
        <v>0</v>
      </c>
    </row>
    <row r="12" spans="1:6" ht="37.5">
      <c r="A12" s="184">
        <v>4</v>
      </c>
      <c r="B12" s="214" t="s">
        <v>35</v>
      </c>
      <c r="C12" s="215">
        <v>0</v>
      </c>
      <c r="D12" s="216">
        <v>0</v>
      </c>
      <c r="E12" s="119">
        <f t="shared" si="0"/>
        <v>0</v>
      </c>
    </row>
    <row r="13" spans="1:6" ht="37.5">
      <c r="A13" s="184">
        <v>5</v>
      </c>
      <c r="B13" s="214" t="s">
        <v>36</v>
      </c>
      <c r="C13" s="217">
        <v>0</v>
      </c>
      <c r="D13" s="216">
        <v>0</v>
      </c>
      <c r="E13" s="119">
        <f t="shared" si="0"/>
        <v>0</v>
      </c>
    </row>
    <row r="14" spans="1:6" ht="18.75">
      <c r="A14" s="184">
        <v>6</v>
      </c>
      <c r="B14" s="214" t="s">
        <v>37</v>
      </c>
      <c r="C14" s="218">
        <v>0</v>
      </c>
      <c r="D14" s="219">
        <v>0</v>
      </c>
      <c r="E14" s="119">
        <f t="shared" si="0"/>
        <v>0</v>
      </c>
    </row>
    <row r="15" spans="1:6" ht="18.75">
      <c r="A15" s="184">
        <v>7</v>
      </c>
      <c r="B15" s="214" t="s">
        <v>38</v>
      </c>
      <c r="C15" s="215">
        <v>0</v>
      </c>
      <c r="D15" s="216">
        <v>118</v>
      </c>
      <c r="E15" s="119">
        <f t="shared" si="0"/>
        <v>1787.5</v>
      </c>
    </row>
    <row r="16" spans="1:6" ht="37.5">
      <c r="A16" s="184">
        <v>8</v>
      </c>
      <c r="B16" s="214" t="s">
        <v>39</v>
      </c>
      <c r="C16" s="217">
        <v>0</v>
      </c>
      <c r="D16" s="216">
        <v>0</v>
      </c>
      <c r="E16" s="119">
        <f t="shared" si="0"/>
        <v>0</v>
      </c>
    </row>
    <row r="17" spans="1:8" ht="18.75">
      <c r="A17" s="184">
        <v>9</v>
      </c>
      <c r="B17" s="214" t="s">
        <v>40</v>
      </c>
      <c r="C17" s="217">
        <v>0</v>
      </c>
      <c r="D17" s="216">
        <v>0</v>
      </c>
      <c r="E17" s="119">
        <f t="shared" si="0"/>
        <v>0</v>
      </c>
    </row>
    <row r="18" spans="1:8" ht="18.75">
      <c r="A18" s="184">
        <v>10</v>
      </c>
      <c r="B18" s="214" t="s">
        <v>41</v>
      </c>
      <c r="C18" s="215">
        <v>0</v>
      </c>
      <c r="D18" s="216">
        <v>44</v>
      </c>
      <c r="E18" s="119">
        <f t="shared" si="0"/>
        <v>666.5</v>
      </c>
    </row>
    <row r="19" spans="1:8" ht="18.75">
      <c r="A19" s="184">
        <v>11</v>
      </c>
      <c r="B19" s="214" t="s">
        <v>85</v>
      </c>
      <c r="C19" s="217">
        <v>0</v>
      </c>
      <c r="D19" s="216">
        <v>0</v>
      </c>
      <c r="E19" s="119">
        <f t="shared" si="0"/>
        <v>0</v>
      </c>
    </row>
    <row r="20" spans="1:8" ht="18.75">
      <c r="A20" s="184">
        <v>12</v>
      </c>
      <c r="B20" s="214" t="s">
        <v>86</v>
      </c>
      <c r="C20" s="215">
        <v>0</v>
      </c>
      <c r="D20" s="216">
        <v>0</v>
      </c>
      <c r="E20" s="119">
        <f t="shared" si="0"/>
        <v>0</v>
      </c>
    </row>
    <row r="21" spans="1:8" ht="37.5">
      <c r="A21" s="184">
        <v>13</v>
      </c>
      <c r="B21" s="214" t="s">
        <v>44</v>
      </c>
      <c r="C21" s="217">
        <v>0</v>
      </c>
      <c r="D21" s="216">
        <v>0</v>
      </c>
      <c r="E21" s="119">
        <f t="shared" si="0"/>
        <v>0</v>
      </c>
    </row>
    <row r="22" spans="1:8" ht="37.5">
      <c r="A22" s="184">
        <v>14</v>
      </c>
      <c r="B22" s="214" t="s">
        <v>45</v>
      </c>
      <c r="C22" s="215">
        <v>0</v>
      </c>
      <c r="D22" s="216">
        <v>109</v>
      </c>
      <c r="E22" s="119">
        <f t="shared" si="0"/>
        <v>1651.1</v>
      </c>
    </row>
    <row r="23" spans="1:8" ht="18.75">
      <c r="A23" s="184">
        <v>15</v>
      </c>
      <c r="B23" s="214" t="s">
        <v>46</v>
      </c>
      <c r="C23" s="217">
        <v>0</v>
      </c>
      <c r="D23" s="216">
        <v>96</v>
      </c>
      <c r="E23" s="119">
        <f t="shared" si="0"/>
        <v>1454.2</v>
      </c>
    </row>
    <row r="24" spans="1:8" ht="18.75">
      <c r="A24" s="184">
        <v>16</v>
      </c>
      <c r="B24" s="214" t="s">
        <v>47</v>
      </c>
      <c r="C24" s="215">
        <v>0</v>
      </c>
      <c r="D24" s="216">
        <v>0</v>
      </c>
      <c r="E24" s="119">
        <f t="shared" si="0"/>
        <v>0</v>
      </c>
    </row>
    <row r="25" spans="1:8" ht="56.25">
      <c r="A25" s="184">
        <v>17</v>
      </c>
      <c r="B25" s="214" t="s">
        <v>48</v>
      </c>
      <c r="C25" s="220">
        <v>0</v>
      </c>
      <c r="D25" s="221">
        <v>0</v>
      </c>
      <c r="E25" s="119">
        <f t="shared" si="0"/>
        <v>0</v>
      </c>
    </row>
    <row r="26" spans="1:8" ht="18.75">
      <c r="A26" s="184">
        <v>18</v>
      </c>
      <c r="B26" s="222" t="s">
        <v>49</v>
      </c>
      <c r="C26" s="194">
        <v>2</v>
      </c>
      <c r="D26" s="223">
        <v>116</v>
      </c>
      <c r="E26" s="119">
        <f t="shared" si="0"/>
        <v>1787.5</v>
      </c>
      <c r="H26" s="224"/>
    </row>
    <row r="27" spans="1:8" ht="37.5">
      <c r="A27" s="184">
        <v>19</v>
      </c>
      <c r="B27" s="214" t="s">
        <v>50</v>
      </c>
      <c r="C27" s="225">
        <v>0</v>
      </c>
      <c r="D27" s="104">
        <v>0</v>
      </c>
      <c r="E27" s="119">
        <f t="shared" si="0"/>
        <v>0</v>
      </c>
    </row>
    <row r="28" spans="1:8" ht="18.75">
      <c r="A28" s="184">
        <v>20</v>
      </c>
      <c r="B28" s="214" t="s">
        <v>51</v>
      </c>
      <c r="C28" s="215">
        <v>0</v>
      </c>
      <c r="D28" s="216">
        <v>228</v>
      </c>
      <c r="E28" s="119">
        <f t="shared" si="0"/>
        <v>3453.7</v>
      </c>
    </row>
    <row r="29" spans="1:8" ht="56.25">
      <c r="A29" s="184">
        <v>21</v>
      </c>
      <c r="B29" s="214" t="s">
        <v>52</v>
      </c>
      <c r="C29" s="217">
        <v>0</v>
      </c>
      <c r="D29" s="216">
        <v>0</v>
      </c>
      <c r="E29" s="119">
        <f t="shared" si="0"/>
        <v>0</v>
      </c>
    </row>
    <row r="30" spans="1:8" ht="56.25">
      <c r="A30" s="184">
        <v>22</v>
      </c>
      <c r="B30" s="214" t="s">
        <v>53</v>
      </c>
      <c r="C30" s="215">
        <v>0</v>
      </c>
      <c r="D30" s="216">
        <v>75</v>
      </c>
      <c r="E30" s="119">
        <f t="shared" si="0"/>
        <v>1136.0999999999999</v>
      </c>
    </row>
    <row r="31" spans="1:8" ht="56.25">
      <c r="A31" s="184">
        <v>23</v>
      </c>
      <c r="B31" s="214" t="s">
        <v>54</v>
      </c>
      <c r="C31" s="217">
        <v>0</v>
      </c>
      <c r="D31" s="216">
        <v>0</v>
      </c>
      <c r="E31" s="119">
        <f t="shared" si="0"/>
        <v>0</v>
      </c>
    </row>
    <row r="32" spans="1:8" ht="18.75">
      <c r="A32" s="184">
        <v>24</v>
      </c>
      <c r="B32" s="214" t="s">
        <v>87</v>
      </c>
      <c r="C32" s="215">
        <v>0</v>
      </c>
      <c r="D32" s="216">
        <v>0</v>
      </c>
      <c r="E32" s="119">
        <f t="shared" si="0"/>
        <v>0</v>
      </c>
    </row>
    <row r="33" spans="1:5" ht="56.25">
      <c r="A33" s="184">
        <v>25</v>
      </c>
      <c r="B33" s="214" t="s">
        <v>56</v>
      </c>
      <c r="C33" s="217">
        <v>0</v>
      </c>
      <c r="D33" s="216">
        <v>0</v>
      </c>
      <c r="E33" s="119">
        <f t="shared" si="0"/>
        <v>0</v>
      </c>
    </row>
    <row r="34" spans="1:5" ht="37.5">
      <c r="A34" s="184">
        <v>26</v>
      </c>
      <c r="B34" s="214" t="s">
        <v>88</v>
      </c>
      <c r="C34" s="215">
        <v>0</v>
      </c>
      <c r="D34" s="216">
        <v>0</v>
      </c>
      <c r="E34" s="119">
        <f t="shared" si="0"/>
        <v>0</v>
      </c>
    </row>
    <row r="35" spans="1:5" ht="56.25">
      <c r="A35" s="184">
        <v>27</v>
      </c>
      <c r="B35" s="214" t="s">
        <v>89</v>
      </c>
      <c r="C35" s="217">
        <v>0</v>
      </c>
      <c r="D35" s="216">
        <v>0</v>
      </c>
      <c r="E35" s="119">
        <f t="shared" si="0"/>
        <v>0</v>
      </c>
    </row>
    <row r="36" spans="1:5" ht="37.5">
      <c r="A36" s="184">
        <v>28</v>
      </c>
      <c r="B36" s="214" t="s">
        <v>59</v>
      </c>
      <c r="C36" s="215">
        <v>0</v>
      </c>
      <c r="D36" s="216">
        <v>70</v>
      </c>
      <c r="E36" s="119">
        <f t="shared" si="0"/>
        <v>1060.4000000000001</v>
      </c>
    </row>
    <row r="37" spans="1:5" ht="37.5">
      <c r="A37" s="184">
        <v>29</v>
      </c>
      <c r="B37" s="214" t="s">
        <v>90</v>
      </c>
      <c r="C37" s="217">
        <v>0</v>
      </c>
      <c r="D37" s="216">
        <v>0</v>
      </c>
      <c r="E37" s="119">
        <f t="shared" si="0"/>
        <v>0</v>
      </c>
    </row>
    <row r="38" spans="1:5" ht="18.75">
      <c r="A38" s="184">
        <v>30</v>
      </c>
      <c r="B38" s="214" t="s">
        <v>61</v>
      </c>
      <c r="C38" s="215">
        <v>0</v>
      </c>
      <c r="D38" s="216">
        <v>0</v>
      </c>
      <c r="E38" s="119">
        <f t="shared" si="0"/>
        <v>0</v>
      </c>
    </row>
    <row r="39" spans="1:5" ht="18.75">
      <c r="A39" s="184">
        <v>31</v>
      </c>
      <c r="B39" s="214" t="s">
        <v>91</v>
      </c>
      <c r="C39" s="217">
        <v>0</v>
      </c>
      <c r="D39" s="216">
        <v>0</v>
      </c>
      <c r="E39" s="119">
        <f t="shared" si="0"/>
        <v>0</v>
      </c>
    </row>
    <row r="40" spans="1:5" ht="18.75">
      <c r="A40" s="184">
        <v>32</v>
      </c>
      <c r="B40" s="214" t="s">
        <v>92</v>
      </c>
      <c r="C40" s="215">
        <v>8</v>
      </c>
      <c r="D40" s="216">
        <v>58</v>
      </c>
      <c r="E40" s="119">
        <f t="shared" si="0"/>
        <v>999.8</v>
      </c>
    </row>
    <row r="41" spans="1:5" ht="18.75">
      <c r="A41" s="184">
        <v>33</v>
      </c>
      <c r="B41" s="214" t="s">
        <v>93</v>
      </c>
      <c r="C41" s="217">
        <v>0</v>
      </c>
      <c r="D41" s="216">
        <v>0</v>
      </c>
      <c r="E41" s="119">
        <f t="shared" si="0"/>
        <v>0</v>
      </c>
    </row>
    <row r="42" spans="1:5" ht="18.75">
      <c r="A42" s="184">
        <v>34</v>
      </c>
      <c r="B42" s="214" t="s">
        <v>94</v>
      </c>
      <c r="C42" s="215">
        <v>0</v>
      </c>
      <c r="D42" s="216">
        <v>0</v>
      </c>
      <c r="E42" s="119">
        <f t="shared" si="0"/>
        <v>0</v>
      </c>
    </row>
    <row r="43" spans="1:5" ht="18.75">
      <c r="A43" s="226">
        <v>35</v>
      </c>
      <c r="B43" s="227" t="s">
        <v>95</v>
      </c>
      <c r="C43" s="220">
        <v>0</v>
      </c>
      <c r="D43" s="221">
        <v>410</v>
      </c>
      <c r="E43" s="119">
        <f t="shared" si="0"/>
        <v>6210.7</v>
      </c>
    </row>
    <row r="44" spans="1:5" ht="18.75" customHeight="1">
      <c r="A44" s="157"/>
      <c r="B44" s="119" t="s">
        <v>120</v>
      </c>
      <c r="C44" s="228">
        <f>SUM(C9:C43)</f>
        <v>10</v>
      </c>
      <c r="D44" s="119">
        <f>SUM(D9:D43)</f>
        <v>1324</v>
      </c>
      <c r="E44" s="120">
        <f>SUM(E9:E43)</f>
        <v>20207.5</v>
      </c>
    </row>
    <row r="45" spans="1:5">
      <c r="A45" s="76"/>
      <c r="B45" s="76"/>
      <c r="C45" s="76"/>
      <c r="D45" s="76"/>
      <c r="E45" s="76"/>
    </row>
    <row r="46" spans="1:5">
      <c r="A46" s="76"/>
      <c r="B46" s="76"/>
      <c r="C46" s="76"/>
      <c r="D46" s="76"/>
      <c r="E46" s="76"/>
    </row>
  </sheetData>
  <mergeCells count="6">
    <mergeCell ref="A3:D3"/>
    <mergeCell ref="E3:E5"/>
    <mergeCell ref="A4:D4"/>
    <mergeCell ref="A5:A6"/>
    <mergeCell ref="B5:B6"/>
    <mergeCell ref="C5:D5"/>
  </mergeCells>
  <pageMargins left="0.70833333333333304" right="0.70833333333333304" top="0.74791666666666701" bottom="0.74791666666666701" header="0.511811023622047" footer="0.511811023622047"/>
  <pageSetup paperSize="9" scale="56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O46"/>
  <sheetViews>
    <sheetView view="pageBreakPreview" zoomScale="60" zoomScaleNormal="100" zoomScalePageLayoutView="60" workbookViewId="0">
      <selection activeCell="O41" sqref="O41"/>
    </sheetView>
  </sheetViews>
  <sheetFormatPr defaultColWidth="8.7109375" defaultRowHeight="15"/>
  <cols>
    <col min="1" max="1" width="9.140625" style="161" customWidth="1"/>
    <col min="2" max="2" width="29" style="15" customWidth="1"/>
    <col min="3" max="3" width="13.5703125" style="15" customWidth="1"/>
    <col min="4" max="5" width="13" style="15" customWidth="1"/>
    <col min="6" max="6" width="9.7109375" style="15" customWidth="1"/>
    <col min="7" max="7" width="9.28515625" style="15" customWidth="1"/>
    <col min="8" max="8" width="16.140625" style="15" customWidth="1"/>
    <col min="9" max="9" width="18.28515625" style="15" customWidth="1"/>
    <col min="10" max="10" width="12.42578125" style="15" customWidth="1"/>
    <col min="13" max="13" width="13.7109375" style="15" customWidth="1"/>
    <col min="14" max="14" width="11.28515625" customWidth="1"/>
    <col min="15" max="15" width="11.7109375" style="15" customWidth="1"/>
  </cols>
  <sheetData>
    <row r="1" spans="1:15" ht="15.75">
      <c r="A1" s="124" t="s">
        <v>121</v>
      </c>
    </row>
    <row r="2" spans="1:15" ht="60.75" customHeight="1">
      <c r="A2" s="300" t="s">
        <v>122</v>
      </c>
      <c r="B2" s="300"/>
      <c r="C2" s="300"/>
      <c r="D2" s="300"/>
      <c r="E2" s="300"/>
      <c r="F2" s="300"/>
      <c r="G2" s="300"/>
      <c r="H2" s="300"/>
      <c r="I2" s="300"/>
      <c r="J2" s="72"/>
      <c r="K2" s="72"/>
      <c r="L2" s="72"/>
      <c r="M2" s="72"/>
      <c r="O2" s="72"/>
    </row>
    <row r="3" spans="1:15" ht="24.75" customHeight="1">
      <c r="A3" s="300" t="s">
        <v>72</v>
      </c>
      <c r="B3" s="300"/>
      <c r="C3" s="300"/>
      <c r="D3" s="300"/>
      <c r="E3" s="300"/>
      <c r="F3" s="300"/>
      <c r="G3" s="300"/>
      <c r="H3" s="300"/>
      <c r="I3" s="300"/>
      <c r="J3" s="72"/>
      <c r="K3" s="72"/>
      <c r="L3" s="72"/>
      <c r="M3" s="72"/>
      <c r="O3" s="72"/>
    </row>
    <row r="4" spans="1:15" ht="15.75" customHeight="1">
      <c r="A4" s="315" t="s">
        <v>73</v>
      </c>
      <c r="B4" s="315" t="s">
        <v>3</v>
      </c>
      <c r="C4" s="317" t="s">
        <v>123</v>
      </c>
      <c r="D4" s="317"/>
      <c r="E4" s="318" t="s">
        <v>107</v>
      </c>
      <c r="F4" s="319" t="s">
        <v>82</v>
      </c>
      <c r="G4" s="319"/>
      <c r="H4" s="320" t="s">
        <v>124</v>
      </c>
      <c r="I4" s="320"/>
      <c r="J4" s="318" t="s">
        <v>109</v>
      </c>
      <c r="K4" s="321" t="s">
        <v>82</v>
      </c>
      <c r="L4" s="321"/>
      <c r="M4" s="329" t="s">
        <v>155</v>
      </c>
      <c r="N4" s="329"/>
      <c r="O4" s="323" t="s">
        <v>77</v>
      </c>
    </row>
    <row r="5" spans="1:15" ht="94.5" customHeight="1">
      <c r="A5" s="315"/>
      <c r="B5" s="315"/>
      <c r="C5" s="317"/>
      <c r="D5" s="317"/>
      <c r="E5" s="318"/>
      <c r="F5" s="319"/>
      <c r="G5" s="319"/>
      <c r="H5" s="320"/>
      <c r="I5" s="320"/>
      <c r="J5" s="318"/>
      <c r="K5" s="321"/>
      <c r="L5" s="321"/>
      <c r="M5" s="329"/>
      <c r="N5" s="329"/>
      <c r="O5" s="323"/>
    </row>
    <row r="6" spans="1:15" ht="125.25" customHeight="1">
      <c r="A6" s="315"/>
      <c r="B6" s="315"/>
      <c r="C6" s="164" t="s">
        <v>83</v>
      </c>
      <c r="D6" s="165" t="s">
        <v>84</v>
      </c>
      <c r="E6" s="318"/>
      <c r="F6" s="229" t="s">
        <v>110</v>
      </c>
      <c r="G6" s="229" t="s">
        <v>111</v>
      </c>
      <c r="H6" s="168" t="s">
        <v>83</v>
      </c>
      <c r="I6" s="165" t="s">
        <v>84</v>
      </c>
      <c r="J6" s="318"/>
      <c r="K6" s="229" t="s">
        <v>110</v>
      </c>
      <c r="L6" s="230" t="s">
        <v>111</v>
      </c>
      <c r="M6" s="329"/>
      <c r="N6" s="329"/>
      <c r="O6" s="323"/>
    </row>
    <row r="7" spans="1:15" ht="18" customHeight="1">
      <c r="A7" s="171">
        <v>1</v>
      </c>
      <c r="B7" s="172" t="s">
        <v>32</v>
      </c>
      <c r="C7" s="173">
        <v>0</v>
      </c>
      <c r="D7" s="173">
        <v>0</v>
      </c>
      <c r="E7" s="231">
        <v>76.099999999999994</v>
      </c>
      <c r="F7" s="175">
        <f t="shared" ref="F7:F41" si="0">35*5</f>
        <v>175</v>
      </c>
      <c r="G7" s="176">
        <f t="shared" ref="G7:G41" si="1">35*6</f>
        <v>210</v>
      </c>
      <c r="H7" s="173">
        <v>76</v>
      </c>
      <c r="I7" s="173">
        <v>0</v>
      </c>
      <c r="J7" s="232">
        <v>90.7</v>
      </c>
      <c r="K7" s="187">
        <f t="shared" ref="K7:K41" si="2">35*5</f>
        <v>175</v>
      </c>
      <c r="L7" s="179">
        <f t="shared" ref="L7:L41" si="3">35*6</f>
        <v>210</v>
      </c>
      <c r="M7" s="233">
        <f t="shared" ref="M7:M41" si="4">ROUND(((C7*E7*F7)+(D7*E7*G7)+(H7*J7*K7)+(I7*J7*L7))/1000,1)*(N7-1)</f>
        <v>-120.62999999999997</v>
      </c>
      <c r="N7" s="234">
        <v>0.9</v>
      </c>
      <c r="O7" s="200">
        <f t="shared" ref="O7:O41" si="5">ROUND(((C7*E7*F7)+(D7*E7*G7)+(H7*J7*K7)+(I7*J7*L7))/1000+M7,1)</f>
        <v>1085.7</v>
      </c>
    </row>
    <row r="8" spans="1:15" ht="18.75">
      <c r="A8" s="184">
        <v>2</v>
      </c>
      <c r="B8" s="185" t="s">
        <v>33</v>
      </c>
      <c r="C8" s="190">
        <v>8</v>
      </c>
      <c r="D8" s="189">
        <v>2</v>
      </c>
      <c r="E8" s="174">
        <v>76.099999999999994</v>
      </c>
      <c r="F8" s="175">
        <f t="shared" si="0"/>
        <v>175</v>
      </c>
      <c r="G8" s="176">
        <f t="shared" si="1"/>
        <v>210</v>
      </c>
      <c r="H8" s="190">
        <v>130</v>
      </c>
      <c r="I8" s="189">
        <v>14</v>
      </c>
      <c r="J8" s="232">
        <v>90.7</v>
      </c>
      <c r="K8" s="187">
        <f t="shared" si="2"/>
        <v>175</v>
      </c>
      <c r="L8" s="179">
        <f t="shared" si="3"/>
        <v>210</v>
      </c>
      <c r="M8" s="233">
        <f t="shared" si="4"/>
        <v>-246.85999999999993</v>
      </c>
      <c r="N8" s="234">
        <v>0.9</v>
      </c>
      <c r="O8" s="200">
        <f t="shared" si="5"/>
        <v>2221.6999999999998</v>
      </c>
    </row>
    <row r="9" spans="1:15" ht="18.75">
      <c r="A9" s="184">
        <v>3</v>
      </c>
      <c r="B9" s="185" t="s">
        <v>34</v>
      </c>
      <c r="C9" s="189">
        <v>5</v>
      </c>
      <c r="D9" s="190">
        <v>0</v>
      </c>
      <c r="E9" s="174">
        <v>76.099999999999994</v>
      </c>
      <c r="F9" s="175">
        <f t="shared" si="0"/>
        <v>175</v>
      </c>
      <c r="G9" s="176">
        <f t="shared" si="1"/>
        <v>210</v>
      </c>
      <c r="H9" s="189">
        <v>84</v>
      </c>
      <c r="I9" s="189">
        <v>0</v>
      </c>
      <c r="J9" s="232">
        <v>90.7</v>
      </c>
      <c r="K9" s="187">
        <f t="shared" si="2"/>
        <v>175</v>
      </c>
      <c r="L9" s="179">
        <f t="shared" si="3"/>
        <v>210</v>
      </c>
      <c r="M9" s="233">
        <f t="shared" si="4"/>
        <v>-139.98999999999998</v>
      </c>
      <c r="N9" s="234">
        <v>0.9</v>
      </c>
      <c r="O9" s="200">
        <f t="shared" si="5"/>
        <v>1259.9000000000001</v>
      </c>
    </row>
    <row r="10" spans="1:15" ht="37.5">
      <c r="A10" s="184">
        <v>4</v>
      </c>
      <c r="B10" s="185" t="s">
        <v>35</v>
      </c>
      <c r="C10" s="190">
        <v>0</v>
      </c>
      <c r="D10" s="189">
        <v>0</v>
      </c>
      <c r="E10" s="231">
        <v>76.099999999999994</v>
      </c>
      <c r="F10" s="175">
        <f t="shared" si="0"/>
        <v>175</v>
      </c>
      <c r="G10" s="176">
        <f t="shared" si="1"/>
        <v>210</v>
      </c>
      <c r="H10" s="190">
        <v>0</v>
      </c>
      <c r="I10" s="189">
        <v>120</v>
      </c>
      <c r="J10" s="232">
        <v>90.7</v>
      </c>
      <c r="K10" s="187">
        <f t="shared" si="2"/>
        <v>175</v>
      </c>
      <c r="L10" s="179">
        <f t="shared" si="3"/>
        <v>210</v>
      </c>
      <c r="M10" s="233">
        <f t="shared" si="4"/>
        <v>-228.55999999999995</v>
      </c>
      <c r="N10" s="234">
        <v>0.9</v>
      </c>
      <c r="O10" s="200">
        <f t="shared" si="5"/>
        <v>2057.1</v>
      </c>
    </row>
    <row r="11" spans="1:15" ht="37.5">
      <c r="A11" s="184">
        <v>5</v>
      </c>
      <c r="B11" s="185" t="s">
        <v>36</v>
      </c>
      <c r="C11" s="189">
        <v>35</v>
      </c>
      <c r="D11" s="190">
        <v>0</v>
      </c>
      <c r="E11" s="174">
        <v>76.099999999999994</v>
      </c>
      <c r="F11" s="175">
        <f t="shared" si="0"/>
        <v>175</v>
      </c>
      <c r="G11" s="176">
        <f t="shared" si="1"/>
        <v>210</v>
      </c>
      <c r="H11" s="189">
        <v>121</v>
      </c>
      <c r="I11" s="189">
        <v>0</v>
      </c>
      <c r="J11" s="232">
        <v>90.7</v>
      </c>
      <c r="K11" s="187">
        <f t="shared" si="2"/>
        <v>175</v>
      </c>
      <c r="L11" s="179">
        <f t="shared" si="3"/>
        <v>210</v>
      </c>
      <c r="M11" s="233">
        <f t="shared" si="4"/>
        <v>-477.33999999999986</v>
      </c>
      <c r="N11" s="234">
        <v>0.8</v>
      </c>
      <c r="O11" s="200">
        <f t="shared" si="5"/>
        <v>1909.3</v>
      </c>
    </row>
    <row r="12" spans="1:15" ht="18.75">
      <c r="A12" s="184">
        <v>6</v>
      </c>
      <c r="B12" s="185" t="s">
        <v>37</v>
      </c>
      <c r="C12" s="191">
        <v>13</v>
      </c>
      <c r="D12" s="191">
        <v>0</v>
      </c>
      <c r="E12" s="231">
        <v>76.099999999999994</v>
      </c>
      <c r="F12" s="175">
        <f t="shared" si="0"/>
        <v>175</v>
      </c>
      <c r="G12" s="176">
        <f t="shared" si="1"/>
        <v>210</v>
      </c>
      <c r="H12" s="191">
        <v>122</v>
      </c>
      <c r="I12" s="191">
        <v>0</v>
      </c>
      <c r="J12" s="232">
        <v>90.7</v>
      </c>
      <c r="K12" s="187">
        <f t="shared" si="2"/>
        <v>175</v>
      </c>
      <c r="L12" s="179">
        <f t="shared" si="3"/>
        <v>210</v>
      </c>
      <c r="M12" s="233">
        <f t="shared" si="4"/>
        <v>-210.95999999999995</v>
      </c>
      <c r="N12" s="234">
        <v>0.9</v>
      </c>
      <c r="O12" s="200">
        <f t="shared" si="5"/>
        <v>1898.6</v>
      </c>
    </row>
    <row r="13" spans="1:15" ht="18.75">
      <c r="A13" s="184">
        <v>7</v>
      </c>
      <c r="B13" s="185" t="s">
        <v>38</v>
      </c>
      <c r="C13" s="190">
        <v>0</v>
      </c>
      <c r="D13" s="189">
        <v>0</v>
      </c>
      <c r="E13" s="174">
        <v>76.099999999999994</v>
      </c>
      <c r="F13" s="175">
        <f t="shared" si="0"/>
        <v>175</v>
      </c>
      <c r="G13" s="176">
        <f t="shared" si="1"/>
        <v>210</v>
      </c>
      <c r="H13" s="190">
        <v>197</v>
      </c>
      <c r="I13" s="189">
        <v>0</v>
      </c>
      <c r="J13" s="232">
        <v>90.7</v>
      </c>
      <c r="K13" s="187">
        <f t="shared" si="2"/>
        <v>175</v>
      </c>
      <c r="L13" s="179">
        <f t="shared" si="3"/>
        <v>210</v>
      </c>
      <c r="M13" s="233">
        <f t="shared" si="4"/>
        <v>-312.68999999999994</v>
      </c>
      <c r="N13" s="234">
        <v>0.9</v>
      </c>
      <c r="O13" s="200">
        <f t="shared" si="5"/>
        <v>2814.2</v>
      </c>
    </row>
    <row r="14" spans="1:15" ht="37.5">
      <c r="A14" s="184">
        <v>8</v>
      </c>
      <c r="B14" s="185" t="s">
        <v>39</v>
      </c>
      <c r="C14" s="189">
        <v>26</v>
      </c>
      <c r="D14" s="190">
        <v>0</v>
      </c>
      <c r="E14" s="174">
        <v>76.099999999999994</v>
      </c>
      <c r="F14" s="175">
        <f t="shared" si="0"/>
        <v>175</v>
      </c>
      <c r="G14" s="176">
        <f t="shared" si="1"/>
        <v>210</v>
      </c>
      <c r="H14" s="189">
        <v>235</v>
      </c>
      <c r="I14" s="189">
        <v>0</v>
      </c>
      <c r="J14" s="232">
        <v>90.7</v>
      </c>
      <c r="K14" s="187">
        <f t="shared" si="2"/>
        <v>175</v>
      </c>
      <c r="L14" s="179">
        <f t="shared" si="3"/>
        <v>210</v>
      </c>
      <c r="M14" s="233">
        <f t="shared" si="4"/>
        <v>-815.25999999999988</v>
      </c>
      <c r="N14" s="234">
        <v>0.8</v>
      </c>
      <c r="O14" s="200">
        <f t="shared" si="5"/>
        <v>3261</v>
      </c>
    </row>
    <row r="15" spans="1:15" ht="18.75">
      <c r="A15" s="184">
        <v>9</v>
      </c>
      <c r="B15" s="185" t="s">
        <v>40</v>
      </c>
      <c r="C15" s="190">
        <v>0</v>
      </c>
      <c r="D15" s="189">
        <v>0</v>
      </c>
      <c r="E15" s="231">
        <v>76.099999999999994</v>
      </c>
      <c r="F15" s="175">
        <f t="shared" si="0"/>
        <v>175</v>
      </c>
      <c r="G15" s="176">
        <f t="shared" si="1"/>
        <v>210</v>
      </c>
      <c r="H15" s="190">
        <v>90</v>
      </c>
      <c r="I15" s="189">
        <v>0</v>
      </c>
      <c r="J15" s="232">
        <v>90.7</v>
      </c>
      <c r="K15" s="187">
        <f t="shared" si="2"/>
        <v>175</v>
      </c>
      <c r="L15" s="179">
        <f t="shared" si="3"/>
        <v>210</v>
      </c>
      <c r="M15" s="233">
        <f t="shared" si="4"/>
        <v>-142.84999999999997</v>
      </c>
      <c r="N15" s="234">
        <v>0.9</v>
      </c>
      <c r="O15" s="200">
        <f t="shared" si="5"/>
        <v>1285.7</v>
      </c>
    </row>
    <row r="16" spans="1:15" ht="18.75">
      <c r="A16" s="184">
        <v>10</v>
      </c>
      <c r="B16" s="185" t="s">
        <v>41</v>
      </c>
      <c r="C16" s="189">
        <v>2</v>
      </c>
      <c r="D16" s="190">
        <v>0</v>
      </c>
      <c r="E16" s="174">
        <v>76.099999999999994</v>
      </c>
      <c r="F16" s="175">
        <f t="shared" si="0"/>
        <v>175</v>
      </c>
      <c r="G16" s="176">
        <f t="shared" si="1"/>
        <v>210</v>
      </c>
      <c r="H16" s="189">
        <v>35</v>
      </c>
      <c r="I16" s="189">
        <v>0</v>
      </c>
      <c r="J16" s="232">
        <v>90.7</v>
      </c>
      <c r="K16" s="187">
        <f t="shared" si="2"/>
        <v>175</v>
      </c>
      <c r="L16" s="179">
        <f t="shared" si="3"/>
        <v>210</v>
      </c>
      <c r="M16" s="233">
        <f t="shared" si="4"/>
        <v>-58.219999999999992</v>
      </c>
      <c r="N16" s="234">
        <v>0.9</v>
      </c>
      <c r="O16" s="200">
        <f t="shared" si="5"/>
        <v>524</v>
      </c>
    </row>
    <row r="17" spans="1:15" ht="18.75">
      <c r="A17" s="184">
        <v>11</v>
      </c>
      <c r="B17" s="185" t="s">
        <v>85</v>
      </c>
      <c r="C17" s="190">
        <v>0</v>
      </c>
      <c r="D17" s="189">
        <v>0</v>
      </c>
      <c r="E17" s="231">
        <v>76.099999999999994</v>
      </c>
      <c r="F17" s="175">
        <f t="shared" si="0"/>
        <v>175</v>
      </c>
      <c r="G17" s="176">
        <f t="shared" si="1"/>
        <v>210</v>
      </c>
      <c r="H17" s="190">
        <v>5</v>
      </c>
      <c r="I17" s="189">
        <v>70</v>
      </c>
      <c r="J17" s="232">
        <v>90.7</v>
      </c>
      <c r="K17" s="187">
        <f t="shared" si="2"/>
        <v>175</v>
      </c>
      <c r="L17" s="179">
        <f t="shared" si="3"/>
        <v>210</v>
      </c>
      <c r="M17" s="233">
        <f t="shared" si="4"/>
        <v>-141.26999999999998</v>
      </c>
      <c r="N17" s="234">
        <v>0.9</v>
      </c>
      <c r="O17" s="200">
        <f t="shared" si="5"/>
        <v>1271.4000000000001</v>
      </c>
    </row>
    <row r="18" spans="1:15" ht="18.75">
      <c r="A18" s="184">
        <v>12</v>
      </c>
      <c r="B18" s="185" t="s">
        <v>86</v>
      </c>
      <c r="C18" s="189">
        <v>0</v>
      </c>
      <c r="D18" s="190">
        <v>0</v>
      </c>
      <c r="E18" s="174">
        <v>76.099999999999994</v>
      </c>
      <c r="F18" s="175">
        <f t="shared" si="0"/>
        <v>175</v>
      </c>
      <c r="G18" s="176">
        <f t="shared" si="1"/>
        <v>210</v>
      </c>
      <c r="H18" s="189">
        <v>58</v>
      </c>
      <c r="I18" s="189">
        <v>0</v>
      </c>
      <c r="J18" s="232">
        <v>90.7</v>
      </c>
      <c r="K18" s="187">
        <f t="shared" si="2"/>
        <v>175</v>
      </c>
      <c r="L18" s="179">
        <f t="shared" si="3"/>
        <v>210</v>
      </c>
      <c r="M18" s="233">
        <f t="shared" si="4"/>
        <v>-184.11999999999998</v>
      </c>
      <c r="N18" s="234">
        <v>0.8</v>
      </c>
      <c r="O18" s="200">
        <f t="shared" si="5"/>
        <v>736.5</v>
      </c>
    </row>
    <row r="19" spans="1:15" ht="18.75">
      <c r="A19" s="184">
        <v>13</v>
      </c>
      <c r="B19" s="185" t="s">
        <v>44</v>
      </c>
      <c r="C19" s="190">
        <v>32</v>
      </c>
      <c r="D19" s="189">
        <v>14</v>
      </c>
      <c r="E19" s="231">
        <v>76.099999999999994</v>
      </c>
      <c r="F19" s="175">
        <f t="shared" si="0"/>
        <v>175</v>
      </c>
      <c r="G19" s="176">
        <f t="shared" si="1"/>
        <v>210</v>
      </c>
      <c r="H19" s="190">
        <v>78</v>
      </c>
      <c r="I19" s="189">
        <v>113</v>
      </c>
      <c r="J19" s="232">
        <v>90.7</v>
      </c>
      <c r="K19" s="187">
        <f t="shared" si="2"/>
        <v>175</v>
      </c>
      <c r="L19" s="179">
        <f t="shared" si="3"/>
        <v>210</v>
      </c>
      <c r="M19" s="233">
        <f t="shared" si="4"/>
        <v>-404.02999999999992</v>
      </c>
      <c r="N19" s="234">
        <v>0.9</v>
      </c>
      <c r="O19" s="200">
        <f t="shared" si="5"/>
        <v>3636.2</v>
      </c>
    </row>
    <row r="20" spans="1:15" ht="37.5">
      <c r="A20" s="184">
        <v>14</v>
      </c>
      <c r="B20" s="185" t="s">
        <v>45</v>
      </c>
      <c r="C20" s="189">
        <v>0</v>
      </c>
      <c r="D20" s="190">
        <v>0</v>
      </c>
      <c r="E20" s="174">
        <v>76.099999999999994</v>
      </c>
      <c r="F20" s="175">
        <f t="shared" si="0"/>
        <v>175</v>
      </c>
      <c r="G20" s="176">
        <f t="shared" si="1"/>
        <v>210</v>
      </c>
      <c r="H20" s="189">
        <v>232</v>
      </c>
      <c r="I20" s="189">
        <v>0</v>
      </c>
      <c r="J20" s="232">
        <v>90.7</v>
      </c>
      <c r="K20" s="187">
        <f t="shared" si="2"/>
        <v>175</v>
      </c>
      <c r="L20" s="179">
        <f t="shared" si="3"/>
        <v>210</v>
      </c>
      <c r="M20" s="233">
        <f t="shared" si="4"/>
        <v>-368.23999999999995</v>
      </c>
      <c r="N20" s="234">
        <v>0.9</v>
      </c>
      <c r="O20" s="200">
        <f t="shared" si="5"/>
        <v>3314.2</v>
      </c>
    </row>
    <row r="21" spans="1:15" ht="18.75">
      <c r="A21" s="184">
        <v>15</v>
      </c>
      <c r="B21" s="185" t="s">
        <v>46</v>
      </c>
      <c r="C21" s="190">
        <v>27</v>
      </c>
      <c r="D21" s="189">
        <v>0</v>
      </c>
      <c r="E21" s="231">
        <v>76.099999999999994</v>
      </c>
      <c r="F21" s="175">
        <f t="shared" si="0"/>
        <v>175</v>
      </c>
      <c r="G21" s="176">
        <f t="shared" si="1"/>
        <v>210</v>
      </c>
      <c r="H21" s="190">
        <v>101</v>
      </c>
      <c r="I21" s="189">
        <v>0</v>
      </c>
      <c r="J21" s="232">
        <v>90.7</v>
      </c>
      <c r="K21" s="187">
        <f t="shared" si="2"/>
        <v>175</v>
      </c>
      <c r="L21" s="179">
        <f t="shared" si="3"/>
        <v>210</v>
      </c>
      <c r="M21" s="233">
        <f t="shared" si="4"/>
        <v>-392.53999999999991</v>
      </c>
      <c r="N21" s="234">
        <v>0.8</v>
      </c>
      <c r="O21" s="200">
        <f t="shared" si="5"/>
        <v>1570.2</v>
      </c>
    </row>
    <row r="22" spans="1:15" ht="18.75">
      <c r="A22" s="184">
        <v>16</v>
      </c>
      <c r="B22" s="185" t="s">
        <v>47</v>
      </c>
      <c r="C22" s="189">
        <v>18</v>
      </c>
      <c r="D22" s="190">
        <v>19</v>
      </c>
      <c r="E22" s="174">
        <v>76.099999999999994</v>
      </c>
      <c r="F22" s="175">
        <f t="shared" si="0"/>
        <v>175</v>
      </c>
      <c r="G22" s="176">
        <f t="shared" si="1"/>
        <v>210</v>
      </c>
      <c r="H22" s="189">
        <v>35</v>
      </c>
      <c r="I22" s="189">
        <v>30</v>
      </c>
      <c r="J22" s="232">
        <v>90.7</v>
      </c>
      <c r="K22" s="187">
        <f t="shared" si="2"/>
        <v>175</v>
      </c>
      <c r="L22" s="179">
        <f t="shared" si="3"/>
        <v>210</v>
      </c>
      <c r="M22" s="233">
        <f t="shared" si="4"/>
        <v>-167.02999999999994</v>
      </c>
      <c r="N22" s="234">
        <v>0.9</v>
      </c>
      <c r="O22" s="200">
        <f t="shared" si="5"/>
        <v>1503.3</v>
      </c>
    </row>
    <row r="23" spans="1:15" ht="56.25">
      <c r="A23" s="184">
        <v>17</v>
      </c>
      <c r="B23" s="185" t="s">
        <v>48</v>
      </c>
      <c r="C23" s="190">
        <v>15</v>
      </c>
      <c r="D23" s="192">
        <v>26</v>
      </c>
      <c r="E23" s="231">
        <v>76.099999999999994</v>
      </c>
      <c r="F23" s="175">
        <f t="shared" si="0"/>
        <v>175</v>
      </c>
      <c r="G23" s="176">
        <f t="shared" si="1"/>
        <v>210</v>
      </c>
      <c r="H23" s="190">
        <v>70</v>
      </c>
      <c r="I23" s="192">
        <v>81</v>
      </c>
      <c r="J23" s="232">
        <v>90.7</v>
      </c>
      <c r="K23" s="187">
        <f t="shared" si="2"/>
        <v>175</v>
      </c>
      <c r="L23" s="179">
        <f t="shared" si="3"/>
        <v>210</v>
      </c>
      <c r="M23" s="233">
        <f t="shared" si="4"/>
        <v>-326.9199999999999</v>
      </c>
      <c r="N23" s="234">
        <v>0.9</v>
      </c>
      <c r="O23" s="200">
        <f t="shared" si="5"/>
        <v>2942.2</v>
      </c>
    </row>
    <row r="24" spans="1:15" ht="18.75">
      <c r="A24" s="184">
        <v>18</v>
      </c>
      <c r="B24" s="193" t="s">
        <v>49</v>
      </c>
      <c r="C24" s="194">
        <v>0</v>
      </c>
      <c r="D24" s="194">
        <v>0</v>
      </c>
      <c r="E24" s="174">
        <v>76.099999999999994</v>
      </c>
      <c r="F24" s="175">
        <f t="shared" si="0"/>
        <v>175</v>
      </c>
      <c r="G24" s="176">
        <f t="shared" si="1"/>
        <v>210</v>
      </c>
      <c r="H24" s="194">
        <v>105</v>
      </c>
      <c r="I24" s="194">
        <v>8</v>
      </c>
      <c r="J24" s="232">
        <v>90.7</v>
      </c>
      <c r="K24" s="187">
        <f t="shared" si="2"/>
        <v>175</v>
      </c>
      <c r="L24" s="179">
        <f t="shared" si="3"/>
        <v>210</v>
      </c>
      <c r="M24" s="233">
        <f t="shared" si="4"/>
        <v>-181.89999999999995</v>
      </c>
      <c r="N24" s="234">
        <v>0.9</v>
      </c>
      <c r="O24" s="200">
        <f t="shared" si="5"/>
        <v>1637.1</v>
      </c>
    </row>
    <row r="25" spans="1:15" ht="37.5">
      <c r="A25" s="184">
        <v>19</v>
      </c>
      <c r="B25" s="185" t="s">
        <v>50</v>
      </c>
      <c r="C25" s="189">
        <v>2</v>
      </c>
      <c r="D25" s="189">
        <v>0</v>
      </c>
      <c r="E25" s="231">
        <v>76.099999999999994</v>
      </c>
      <c r="F25" s="175">
        <f t="shared" si="0"/>
        <v>175</v>
      </c>
      <c r="G25" s="176">
        <f t="shared" si="1"/>
        <v>210</v>
      </c>
      <c r="H25" s="189">
        <v>83</v>
      </c>
      <c r="I25" s="189">
        <v>0</v>
      </c>
      <c r="J25" s="232">
        <v>90.7</v>
      </c>
      <c r="K25" s="187">
        <f t="shared" si="2"/>
        <v>175</v>
      </c>
      <c r="L25" s="179">
        <f t="shared" si="3"/>
        <v>210</v>
      </c>
      <c r="M25" s="233">
        <f t="shared" si="4"/>
        <v>-134.40999999999997</v>
      </c>
      <c r="N25" s="234">
        <v>0.9</v>
      </c>
      <c r="O25" s="200">
        <f t="shared" si="5"/>
        <v>1209.5999999999999</v>
      </c>
    </row>
    <row r="26" spans="1:15" ht="18.75">
      <c r="A26" s="184">
        <v>20</v>
      </c>
      <c r="B26" s="185" t="s">
        <v>51</v>
      </c>
      <c r="C26" s="190">
        <v>8</v>
      </c>
      <c r="D26" s="189">
        <v>0</v>
      </c>
      <c r="E26" s="174">
        <v>76.099999999999994</v>
      </c>
      <c r="F26" s="175">
        <f t="shared" si="0"/>
        <v>175</v>
      </c>
      <c r="G26" s="176">
        <f t="shared" si="1"/>
        <v>210</v>
      </c>
      <c r="H26" s="190">
        <v>160</v>
      </c>
      <c r="I26" s="189">
        <v>0</v>
      </c>
      <c r="J26" s="232">
        <v>90.7</v>
      </c>
      <c r="K26" s="187">
        <f t="shared" si="2"/>
        <v>175</v>
      </c>
      <c r="L26" s="179">
        <f t="shared" si="3"/>
        <v>210</v>
      </c>
      <c r="M26" s="233">
        <f t="shared" si="4"/>
        <v>-529.21999999999991</v>
      </c>
      <c r="N26" s="234">
        <v>0.8</v>
      </c>
      <c r="O26" s="200">
        <f t="shared" si="5"/>
        <v>2116.9</v>
      </c>
    </row>
    <row r="27" spans="1:15" ht="56.25">
      <c r="A27" s="184">
        <v>21</v>
      </c>
      <c r="B27" s="185" t="s">
        <v>52</v>
      </c>
      <c r="C27" s="189">
        <v>10</v>
      </c>
      <c r="D27" s="190">
        <v>0</v>
      </c>
      <c r="E27" s="174">
        <v>76.099999999999994</v>
      </c>
      <c r="F27" s="175">
        <f t="shared" si="0"/>
        <v>175</v>
      </c>
      <c r="G27" s="176">
        <f t="shared" si="1"/>
        <v>210</v>
      </c>
      <c r="H27" s="189">
        <v>30</v>
      </c>
      <c r="I27" s="189">
        <v>0</v>
      </c>
      <c r="J27" s="232">
        <v>90.7</v>
      </c>
      <c r="K27" s="187">
        <f t="shared" si="2"/>
        <v>175</v>
      </c>
      <c r="L27" s="179">
        <f t="shared" si="3"/>
        <v>210</v>
      </c>
      <c r="M27" s="233">
        <f t="shared" si="4"/>
        <v>-60.939999999999984</v>
      </c>
      <c r="N27" s="234">
        <v>0.9</v>
      </c>
      <c r="O27" s="200">
        <f t="shared" si="5"/>
        <v>548.4</v>
      </c>
    </row>
    <row r="28" spans="1:15" ht="56.25">
      <c r="A28" s="184">
        <v>22</v>
      </c>
      <c r="B28" s="185" t="s">
        <v>53</v>
      </c>
      <c r="C28" s="190">
        <v>11</v>
      </c>
      <c r="D28" s="189">
        <v>0</v>
      </c>
      <c r="E28" s="231">
        <v>76.099999999999994</v>
      </c>
      <c r="F28" s="175">
        <f t="shared" si="0"/>
        <v>175</v>
      </c>
      <c r="G28" s="176">
        <f t="shared" si="1"/>
        <v>210</v>
      </c>
      <c r="H28" s="190">
        <v>146</v>
      </c>
      <c r="I28" s="189">
        <v>0</v>
      </c>
      <c r="J28" s="232">
        <v>90.7</v>
      </c>
      <c r="K28" s="187">
        <f t="shared" si="2"/>
        <v>175</v>
      </c>
      <c r="L28" s="179">
        <f t="shared" si="3"/>
        <v>210</v>
      </c>
      <c r="M28" s="233">
        <f t="shared" si="4"/>
        <v>-492.77999999999992</v>
      </c>
      <c r="N28" s="234">
        <v>0.8</v>
      </c>
      <c r="O28" s="200">
        <f t="shared" si="5"/>
        <v>1971.1</v>
      </c>
    </row>
    <row r="29" spans="1:15" s="72" customFormat="1" ht="56.25">
      <c r="A29" s="184">
        <v>23</v>
      </c>
      <c r="B29" s="185" t="s">
        <v>125</v>
      </c>
      <c r="C29" s="189">
        <v>0</v>
      </c>
      <c r="D29" s="190">
        <v>0</v>
      </c>
      <c r="E29" s="174">
        <v>76.099999999999994</v>
      </c>
      <c r="F29" s="175">
        <f t="shared" si="0"/>
        <v>175</v>
      </c>
      <c r="G29" s="176">
        <f t="shared" si="1"/>
        <v>210</v>
      </c>
      <c r="H29" s="189">
        <v>175</v>
      </c>
      <c r="I29" s="189">
        <v>6</v>
      </c>
      <c r="J29" s="232">
        <v>90.7</v>
      </c>
      <c r="K29" s="187">
        <f t="shared" si="2"/>
        <v>175</v>
      </c>
      <c r="L29" s="179">
        <f t="shared" si="3"/>
        <v>210</v>
      </c>
      <c r="M29" s="233">
        <f t="shared" si="4"/>
        <v>-289.19999999999993</v>
      </c>
      <c r="N29" s="234">
        <v>0.9</v>
      </c>
      <c r="O29" s="200">
        <f t="shared" si="5"/>
        <v>2602.8000000000002</v>
      </c>
    </row>
    <row r="30" spans="1:15" ht="18.75">
      <c r="A30" s="184">
        <v>24</v>
      </c>
      <c r="B30" s="185" t="s">
        <v>87</v>
      </c>
      <c r="C30" s="190">
        <v>12</v>
      </c>
      <c r="D30" s="189">
        <v>0</v>
      </c>
      <c r="E30" s="231">
        <v>76.099999999999994</v>
      </c>
      <c r="F30" s="175">
        <f t="shared" si="0"/>
        <v>175</v>
      </c>
      <c r="G30" s="176">
        <f t="shared" si="1"/>
        <v>210</v>
      </c>
      <c r="H30" s="190">
        <v>144</v>
      </c>
      <c r="I30" s="189">
        <v>0</v>
      </c>
      <c r="J30" s="232">
        <v>90.7</v>
      </c>
      <c r="K30" s="187">
        <f t="shared" si="2"/>
        <v>175</v>
      </c>
      <c r="L30" s="179">
        <f t="shared" si="3"/>
        <v>210</v>
      </c>
      <c r="M30" s="233">
        <f t="shared" si="4"/>
        <v>-244.54999999999995</v>
      </c>
      <c r="N30" s="234">
        <v>0.9</v>
      </c>
      <c r="O30" s="200">
        <f t="shared" si="5"/>
        <v>2200.9</v>
      </c>
    </row>
    <row r="31" spans="1:15" ht="56.25">
      <c r="A31" s="184">
        <v>25</v>
      </c>
      <c r="B31" s="185" t="s">
        <v>56</v>
      </c>
      <c r="C31" s="189">
        <v>47</v>
      </c>
      <c r="D31" s="190">
        <v>0</v>
      </c>
      <c r="E31" s="174">
        <v>76.099999999999994</v>
      </c>
      <c r="F31" s="175">
        <f t="shared" si="0"/>
        <v>175</v>
      </c>
      <c r="G31" s="176">
        <f t="shared" si="1"/>
        <v>210</v>
      </c>
      <c r="H31" s="189">
        <v>86</v>
      </c>
      <c r="I31" s="189">
        <v>0</v>
      </c>
      <c r="J31" s="232">
        <v>90.7</v>
      </c>
      <c r="K31" s="187">
        <f t="shared" si="2"/>
        <v>175</v>
      </c>
      <c r="L31" s="179">
        <f t="shared" si="3"/>
        <v>210</v>
      </c>
      <c r="M31" s="233">
        <f t="shared" si="4"/>
        <v>-199.09999999999997</v>
      </c>
      <c r="N31" s="234">
        <v>0.9</v>
      </c>
      <c r="O31" s="200">
        <f t="shared" si="5"/>
        <v>1791.9</v>
      </c>
    </row>
    <row r="32" spans="1:15" ht="18.75">
      <c r="A32" s="184">
        <v>26</v>
      </c>
      <c r="B32" s="185" t="s">
        <v>88</v>
      </c>
      <c r="C32" s="190">
        <v>4</v>
      </c>
      <c r="D32" s="189">
        <v>3</v>
      </c>
      <c r="E32" s="231">
        <v>76.099999999999994</v>
      </c>
      <c r="F32" s="175">
        <f t="shared" si="0"/>
        <v>175</v>
      </c>
      <c r="G32" s="176">
        <f t="shared" si="1"/>
        <v>210</v>
      </c>
      <c r="H32" s="190">
        <v>32</v>
      </c>
      <c r="I32" s="189">
        <v>22</v>
      </c>
      <c r="J32" s="232">
        <v>90.7</v>
      </c>
      <c r="K32" s="187">
        <f t="shared" si="2"/>
        <v>175</v>
      </c>
      <c r="L32" s="179">
        <f t="shared" si="3"/>
        <v>210</v>
      </c>
      <c r="M32" s="233">
        <f t="shared" si="4"/>
        <v>-102.81999999999998</v>
      </c>
      <c r="N32" s="234">
        <v>0.9</v>
      </c>
      <c r="O32" s="200">
        <f t="shared" si="5"/>
        <v>925.3</v>
      </c>
    </row>
    <row r="33" spans="1:15" ht="56.25">
      <c r="A33" s="184">
        <v>27</v>
      </c>
      <c r="B33" s="185" t="s">
        <v>89</v>
      </c>
      <c r="C33" s="189">
        <v>0</v>
      </c>
      <c r="D33" s="190">
        <v>6</v>
      </c>
      <c r="E33" s="174">
        <v>76.099999999999994</v>
      </c>
      <c r="F33" s="175">
        <f t="shared" si="0"/>
        <v>175</v>
      </c>
      <c r="G33" s="176">
        <f t="shared" si="1"/>
        <v>210</v>
      </c>
      <c r="H33" s="189">
        <v>0</v>
      </c>
      <c r="I33" s="189">
        <v>52</v>
      </c>
      <c r="J33" s="232">
        <v>90.7</v>
      </c>
      <c r="K33" s="187">
        <f t="shared" si="2"/>
        <v>175</v>
      </c>
      <c r="L33" s="179">
        <f t="shared" si="3"/>
        <v>210</v>
      </c>
      <c r="M33" s="233">
        <f t="shared" si="4"/>
        <v>-108.62999999999997</v>
      </c>
      <c r="N33" s="234">
        <v>0.9</v>
      </c>
      <c r="O33" s="200">
        <f t="shared" si="5"/>
        <v>977.7</v>
      </c>
    </row>
    <row r="34" spans="1:15" ht="37.5">
      <c r="A34" s="184">
        <v>28</v>
      </c>
      <c r="B34" s="185" t="s">
        <v>59</v>
      </c>
      <c r="C34" s="190">
        <v>31</v>
      </c>
      <c r="D34" s="189">
        <v>0</v>
      </c>
      <c r="E34" s="231">
        <v>76.099999999999994</v>
      </c>
      <c r="F34" s="175">
        <f t="shared" si="0"/>
        <v>175</v>
      </c>
      <c r="G34" s="176">
        <f t="shared" si="1"/>
        <v>210</v>
      </c>
      <c r="H34" s="190">
        <v>73</v>
      </c>
      <c r="I34" s="189">
        <v>129</v>
      </c>
      <c r="J34" s="232">
        <v>90.7</v>
      </c>
      <c r="K34" s="187">
        <f t="shared" si="2"/>
        <v>175</v>
      </c>
      <c r="L34" s="179">
        <f t="shared" si="3"/>
        <v>210</v>
      </c>
      <c r="M34" s="233">
        <f t="shared" si="4"/>
        <v>-805.7199999999998</v>
      </c>
      <c r="N34" s="234">
        <v>0.8</v>
      </c>
      <c r="O34" s="200">
        <f t="shared" si="5"/>
        <v>3222.9</v>
      </c>
    </row>
    <row r="35" spans="1:15" ht="18.75">
      <c r="A35" s="184">
        <v>29</v>
      </c>
      <c r="B35" s="185" t="s">
        <v>90</v>
      </c>
      <c r="C35" s="189">
        <v>20</v>
      </c>
      <c r="D35" s="190">
        <v>0</v>
      </c>
      <c r="E35" s="174">
        <v>76.099999999999994</v>
      </c>
      <c r="F35" s="175">
        <f t="shared" si="0"/>
        <v>175</v>
      </c>
      <c r="G35" s="176">
        <f t="shared" si="1"/>
        <v>210</v>
      </c>
      <c r="H35" s="189">
        <v>80</v>
      </c>
      <c r="I35" s="189">
        <v>0</v>
      </c>
      <c r="J35" s="232">
        <v>90.7</v>
      </c>
      <c r="K35" s="187">
        <f t="shared" si="2"/>
        <v>175</v>
      </c>
      <c r="L35" s="179">
        <f t="shared" si="3"/>
        <v>210</v>
      </c>
      <c r="M35" s="233">
        <f t="shared" si="4"/>
        <v>-153.61999999999998</v>
      </c>
      <c r="N35" s="234">
        <v>0.9</v>
      </c>
      <c r="O35" s="200">
        <f t="shared" si="5"/>
        <v>1382.5</v>
      </c>
    </row>
    <row r="36" spans="1:15" ht="18.75">
      <c r="A36" s="184">
        <v>30</v>
      </c>
      <c r="B36" s="185" t="s">
        <v>61</v>
      </c>
      <c r="C36" s="190">
        <v>0</v>
      </c>
      <c r="D36" s="189">
        <v>0</v>
      </c>
      <c r="E36" s="231">
        <v>76.099999999999994</v>
      </c>
      <c r="F36" s="175">
        <f t="shared" si="0"/>
        <v>175</v>
      </c>
      <c r="G36" s="176">
        <f t="shared" si="1"/>
        <v>210</v>
      </c>
      <c r="H36" s="190">
        <v>80</v>
      </c>
      <c r="I36" s="189">
        <v>0</v>
      </c>
      <c r="J36" s="232">
        <v>90.7</v>
      </c>
      <c r="K36" s="187">
        <f t="shared" si="2"/>
        <v>175</v>
      </c>
      <c r="L36" s="179">
        <f t="shared" si="3"/>
        <v>210</v>
      </c>
      <c r="M36" s="233">
        <f t="shared" si="4"/>
        <v>-126.97999999999996</v>
      </c>
      <c r="N36" s="234">
        <v>0.9</v>
      </c>
      <c r="O36" s="200">
        <f t="shared" si="5"/>
        <v>1142.8</v>
      </c>
    </row>
    <row r="37" spans="1:15" ht="18.75">
      <c r="A37" s="184">
        <v>31</v>
      </c>
      <c r="B37" s="185" t="s">
        <v>91</v>
      </c>
      <c r="C37" s="189">
        <v>4</v>
      </c>
      <c r="D37" s="190">
        <v>0</v>
      </c>
      <c r="E37" s="174">
        <v>76.099999999999994</v>
      </c>
      <c r="F37" s="175">
        <f t="shared" si="0"/>
        <v>175</v>
      </c>
      <c r="G37" s="176">
        <f t="shared" si="1"/>
        <v>210</v>
      </c>
      <c r="H37" s="189">
        <v>77</v>
      </c>
      <c r="I37" s="189">
        <v>34</v>
      </c>
      <c r="J37" s="232">
        <v>90.7</v>
      </c>
      <c r="K37" s="187">
        <f t="shared" si="2"/>
        <v>175</v>
      </c>
      <c r="L37" s="179">
        <f t="shared" si="3"/>
        <v>210</v>
      </c>
      <c r="M37" s="233">
        <f t="shared" si="4"/>
        <v>-384.61999999999989</v>
      </c>
      <c r="N37" s="234">
        <v>0.8</v>
      </c>
      <c r="O37" s="200">
        <f t="shared" si="5"/>
        <v>1538.4</v>
      </c>
    </row>
    <row r="38" spans="1:15" ht="18.75">
      <c r="A38" s="184">
        <v>32</v>
      </c>
      <c r="B38" s="185" t="s">
        <v>92</v>
      </c>
      <c r="C38" s="190">
        <v>2</v>
      </c>
      <c r="D38" s="189">
        <v>0</v>
      </c>
      <c r="E38" s="231">
        <v>76.099999999999994</v>
      </c>
      <c r="F38" s="175">
        <f t="shared" si="0"/>
        <v>175</v>
      </c>
      <c r="G38" s="176">
        <f t="shared" si="1"/>
        <v>210</v>
      </c>
      <c r="H38" s="190">
        <v>34</v>
      </c>
      <c r="I38" s="189">
        <v>0</v>
      </c>
      <c r="J38" s="232">
        <v>90.7</v>
      </c>
      <c r="K38" s="187">
        <f t="shared" si="2"/>
        <v>175</v>
      </c>
      <c r="L38" s="179">
        <f t="shared" si="3"/>
        <v>210</v>
      </c>
      <c r="M38" s="233">
        <f t="shared" si="4"/>
        <v>-113.25999999999996</v>
      </c>
      <c r="N38" s="234">
        <v>0.8</v>
      </c>
      <c r="O38" s="200">
        <f t="shared" si="5"/>
        <v>453</v>
      </c>
    </row>
    <row r="39" spans="1:15" ht="18.75">
      <c r="A39" s="184">
        <v>33</v>
      </c>
      <c r="B39" s="185" t="s">
        <v>93</v>
      </c>
      <c r="C39" s="189">
        <v>2</v>
      </c>
      <c r="D39" s="190">
        <v>0</v>
      </c>
      <c r="E39" s="174">
        <v>76.099999999999994</v>
      </c>
      <c r="F39" s="175">
        <f t="shared" si="0"/>
        <v>175</v>
      </c>
      <c r="G39" s="176">
        <f t="shared" si="1"/>
        <v>210</v>
      </c>
      <c r="H39" s="189">
        <v>7</v>
      </c>
      <c r="I39" s="189">
        <v>0</v>
      </c>
      <c r="J39" s="232">
        <v>90.7</v>
      </c>
      <c r="K39" s="187">
        <f t="shared" si="2"/>
        <v>175</v>
      </c>
      <c r="L39" s="179">
        <f t="shared" si="3"/>
        <v>210</v>
      </c>
      <c r="M39" s="233">
        <f t="shared" si="4"/>
        <v>-27.539999999999992</v>
      </c>
      <c r="N39" s="234">
        <v>0.8</v>
      </c>
      <c r="O39" s="200">
        <f t="shared" si="5"/>
        <v>110.2</v>
      </c>
    </row>
    <row r="40" spans="1:15" ht="18.75">
      <c r="A40" s="184">
        <v>34</v>
      </c>
      <c r="B40" s="185" t="s">
        <v>94</v>
      </c>
      <c r="C40" s="190">
        <v>0</v>
      </c>
      <c r="D40" s="189">
        <v>0</v>
      </c>
      <c r="E40" s="231">
        <v>76.099999999999994</v>
      </c>
      <c r="F40" s="175">
        <f t="shared" si="0"/>
        <v>175</v>
      </c>
      <c r="G40" s="176">
        <f t="shared" si="1"/>
        <v>210</v>
      </c>
      <c r="H40" s="190">
        <v>11</v>
      </c>
      <c r="I40" s="189">
        <v>0</v>
      </c>
      <c r="J40" s="232">
        <v>90.7</v>
      </c>
      <c r="K40" s="187">
        <f t="shared" si="2"/>
        <v>175</v>
      </c>
      <c r="L40" s="179">
        <f t="shared" si="3"/>
        <v>210</v>
      </c>
      <c r="M40" s="233">
        <f t="shared" si="4"/>
        <v>-34.919999999999995</v>
      </c>
      <c r="N40" s="234">
        <v>0.8</v>
      </c>
      <c r="O40" s="200">
        <f t="shared" si="5"/>
        <v>139.69999999999999</v>
      </c>
    </row>
    <row r="41" spans="1:15" ht="18.75">
      <c r="A41" s="184">
        <v>35</v>
      </c>
      <c r="B41" s="195" t="s">
        <v>95</v>
      </c>
      <c r="C41" s="189">
        <v>31</v>
      </c>
      <c r="D41" s="189">
        <v>18</v>
      </c>
      <c r="E41" s="174">
        <v>76.099999999999994</v>
      </c>
      <c r="F41" s="175">
        <f t="shared" si="0"/>
        <v>175</v>
      </c>
      <c r="G41" s="176">
        <f t="shared" si="1"/>
        <v>210</v>
      </c>
      <c r="H41" s="189">
        <v>385</v>
      </c>
      <c r="I41" s="189">
        <v>226</v>
      </c>
      <c r="J41" s="235">
        <v>90.7</v>
      </c>
      <c r="K41" s="187">
        <f t="shared" si="2"/>
        <v>175</v>
      </c>
      <c r="L41" s="179">
        <f t="shared" si="3"/>
        <v>210</v>
      </c>
      <c r="M41" s="233">
        <f t="shared" si="4"/>
        <v>-3334.8000000000006</v>
      </c>
      <c r="N41" s="234">
        <v>0.7</v>
      </c>
      <c r="O41" s="200">
        <f t="shared" si="5"/>
        <v>7781.2</v>
      </c>
    </row>
    <row r="42" spans="1:15" ht="24" customHeight="1">
      <c r="A42" s="196"/>
      <c r="B42" s="236" t="s">
        <v>67</v>
      </c>
      <c r="C42" s="197">
        <f>SUM(C7:C41)</f>
        <v>365</v>
      </c>
      <c r="D42" s="159">
        <f>SUM(D7:D41)</f>
        <v>88</v>
      </c>
      <c r="E42" s="159"/>
      <c r="F42" s="159"/>
      <c r="G42" s="159"/>
      <c r="H42" s="159">
        <f>SUM(H7:H41)</f>
        <v>3377</v>
      </c>
      <c r="I42" s="159">
        <f>SUM(I7:I41)</f>
        <v>905</v>
      </c>
      <c r="J42" s="119"/>
      <c r="K42" s="159"/>
      <c r="L42" s="159"/>
      <c r="M42" s="198">
        <f>SUM(M7:M41)</f>
        <v>-12062.519999999999</v>
      </c>
      <c r="N42" s="199"/>
      <c r="O42" s="200">
        <f>SUM(O7:O41)</f>
        <v>65043.600000000006</v>
      </c>
    </row>
    <row r="43" spans="1:15" ht="15.75">
      <c r="A43" s="201"/>
      <c r="B43" s="72"/>
      <c r="C43" s="72"/>
      <c r="D43" s="72"/>
      <c r="E43" s="72"/>
      <c r="F43" s="72"/>
      <c r="G43" s="72"/>
      <c r="H43" s="202"/>
      <c r="I43" s="202"/>
      <c r="J43" s="72"/>
      <c r="K43" s="72"/>
      <c r="L43" s="72"/>
      <c r="M43" s="72"/>
      <c r="O43" s="72"/>
    </row>
    <row r="44" spans="1:15" ht="15.75">
      <c r="A44" s="201"/>
      <c r="B44" s="72"/>
      <c r="C44" s="237"/>
      <c r="D44" s="237"/>
      <c r="E44" s="237"/>
      <c r="F44" s="237"/>
      <c r="G44" s="237"/>
      <c r="H44" s="202"/>
      <c r="I44" s="202"/>
      <c r="J44" s="72"/>
      <c r="K44" s="72"/>
      <c r="L44" s="72"/>
      <c r="M44" s="72"/>
      <c r="O44" s="72"/>
    </row>
    <row r="46" spans="1:15" ht="15.75">
      <c r="I46" s="238"/>
    </row>
  </sheetData>
  <mergeCells count="12">
    <mergeCell ref="J4:J6"/>
    <mergeCell ref="K4:L5"/>
    <mergeCell ref="M4:N6"/>
    <mergeCell ref="O4:O6"/>
    <mergeCell ref="A2:I2"/>
    <mergeCell ref="A3:I3"/>
    <mergeCell ref="A4:A6"/>
    <mergeCell ref="B4:B6"/>
    <mergeCell ref="C4:D5"/>
    <mergeCell ref="E4:E6"/>
    <mergeCell ref="F4:G5"/>
    <mergeCell ref="H4:I5"/>
  </mergeCells>
  <pageMargins left="0.31527777777777799" right="0.31527777777777799" top="0.15763888888888899" bottom="0.15763888888888899" header="0.511811023622047" footer="0.511811023622047"/>
  <pageSetup paperSize="9" scale="50" fitToHeight="0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L50"/>
  <sheetViews>
    <sheetView view="pageBreakPreview" topLeftCell="A4" zoomScale="60" zoomScaleNormal="85" workbookViewId="0">
      <selection activeCell="J41" sqref="J41"/>
    </sheetView>
  </sheetViews>
  <sheetFormatPr defaultColWidth="8.7109375" defaultRowHeight="15"/>
  <cols>
    <col min="1" max="1" width="10.7109375" style="15" customWidth="1"/>
    <col min="2" max="2" width="6.42578125" style="15" customWidth="1"/>
    <col min="3" max="3" width="27.140625" style="15" customWidth="1"/>
    <col min="4" max="4" width="12.140625" style="15" customWidth="1"/>
    <col min="5" max="5" width="17.28515625" style="15" customWidth="1"/>
    <col min="6" max="6" width="18" style="15" customWidth="1"/>
    <col min="7" max="7" width="13.5703125" style="15" customWidth="1"/>
    <col min="8" max="9" width="10.7109375" style="15" customWidth="1"/>
    <col min="10" max="10" width="16.28515625" style="15" customWidth="1"/>
  </cols>
  <sheetData>
    <row r="2" spans="1:12" ht="15.75">
      <c r="A2" s="124" t="s">
        <v>126</v>
      </c>
    </row>
    <row r="3" spans="1:12" ht="135.75" customHeight="1">
      <c r="A3" s="72"/>
      <c r="B3" s="300" t="s">
        <v>127</v>
      </c>
      <c r="C3" s="300"/>
      <c r="D3" s="300"/>
      <c r="E3" s="300"/>
      <c r="F3" s="300"/>
      <c r="G3" s="72"/>
      <c r="H3" s="72"/>
      <c r="I3" s="72"/>
      <c r="J3" s="72"/>
      <c r="K3" s="72"/>
      <c r="L3" s="72"/>
    </row>
    <row r="4" spans="1:12">
      <c r="A4" s="72"/>
      <c r="B4" s="239"/>
      <c r="C4" s="240"/>
      <c r="D4" s="240"/>
      <c r="E4" s="240"/>
      <c r="F4" s="240"/>
      <c r="G4" s="72"/>
      <c r="H4" s="72"/>
      <c r="I4" s="72"/>
      <c r="J4" s="72"/>
      <c r="K4" s="72"/>
      <c r="L4" s="72"/>
    </row>
    <row r="5" spans="1:12" ht="65.25" customHeight="1">
      <c r="A5" s="72"/>
      <c r="B5" s="330" t="s">
        <v>2</v>
      </c>
      <c r="C5" s="315" t="s">
        <v>128</v>
      </c>
      <c r="D5" s="315" t="s">
        <v>129</v>
      </c>
      <c r="E5" s="321" t="s">
        <v>130</v>
      </c>
      <c r="F5" s="321"/>
      <c r="G5" s="321" t="s">
        <v>109</v>
      </c>
      <c r="H5" s="319" t="s">
        <v>82</v>
      </c>
      <c r="I5" s="319"/>
      <c r="J5" s="331" t="s">
        <v>77</v>
      </c>
      <c r="K5" s="72"/>
      <c r="L5" s="72"/>
    </row>
    <row r="6" spans="1:12" ht="32.25" customHeight="1">
      <c r="A6" s="72"/>
      <c r="B6" s="330"/>
      <c r="C6" s="315"/>
      <c r="D6" s="315"/>
      <c r="E6" s="162" t="s">
        <v>131</v>
      </c>
      <c r="F6" s="163" t="s">
        <v>132</v>
      </c>
      <c r="G6" s="321"/>
      <c r="H6" s="241" t="s">
        <v>110</v>
      </c>
      <c r="I6" s="241" t="s">
        <v>111</v>
      </c>
      <c r="J6" s="331"/>
      <c r="K6" s="72"/>
      <c r="L6" s="72"/>
    </row>
    <row r="7" spans="1:12" ht="18.75">
      <c r="A7" s="72"/>
      <c r="B7" s="103">
        <v>1</v>
      </c>
      <c r="C7" s="172" t="s">
        <v>32</v>
      </c>
      <c r="D7" s="242">
        <v>3</v>
      </c>
      <c r="E7" s="243">
        <v>3</v>
      </c>
      <c r="F7" s="243">
        <v>0</v>
      </c>
      <c r="G7" s="244">
        <v>90.7</v>
      </c>
      <c r="H7" s="245">
        <f t="shared" ref="H7:H41" si="0">35*5</f>
        <v>175</v>
      </c>
      <c r="I7" s="246">
        <f t="shared" ref="I7:I41" si="1">35*6</f>
        <v>210</v>
      </c>
      <c r="J7" s="247">
        <f t="shared" ref="J7:J41" si="2">ROUND(((E7*G7*H7)+(F7*G7*I7))/1000,1)</f>
        <v>47.6</v>
      </c>
      <c r="K7" s="72"/>
      <c r="L7" s="72"/>
    </row>
    <row r="8" spans="1:12" ht="18.75">
      <c r="A8" s="72"/>
      <c r="B8" s="103">
        <v>2</v>
      </c>
      <c r="C8" s="248" t="s">
        <v>33</v>
      </c>
      <c r="D8" s="242">
        <v>25</v>
      </c>
      <c r="E8" s="243">
        <v>24</v>
      </c>
      <c r="F8" s="243">
        <v>1</v>
      </c>
      <c r="G8" s="244">
        <v>90.7</v>
      </c>
      <c r="H8" s="245">
        <f t="shared" si="0"/>
        <v>175</v>
      </c>
      <c r="I8" s="246">
        <f t="shared" si="1"/>
        <v>210</v>
      </c>
      <c r="J8" s="247">
        <f t="shared" si="2"/>
        <v>400</v>
      </c>
      <c r="K8" s="72"/>
      <c r="L8" s="72"/>
    </row>
    <row r="9" spans="1:12" ht="18.75">
      <c r="A9" s="72"/>
      <c r="B9" s="103">
        <v>3</v>
      </c>
      <c r="C9" s="185" t="s">
        <v>34</v>
      </c>
      <c r="D9" s="242">
        <v>13</v>
      </c>
      <c r="E9" s="243">
        <v>12</v>
      </c>
      <c r="F9" s="243">
        <v>1</v>
      </c>
      <c r="G9" s="244">
        <v>90.7</v>
      </c>
      <c r="H9" s="245">
        <f t="shared" si="0"/>
        <v>175</v>
      </c>
      <c r="I9" s="246">
        <f t="shared" si="1"/>
        <v>210</v>
      </c>
      <c r="J9" s="247">
        <f t="shared" si="2"/>
        <v>209.5</v>
      </c>
      <c r="K9" s="72"/>
      <c r="L9" s="72"/>
    </row>
    <row r="10" spans="1:12" ht="56.25">
      <c r="A10" s="72"/>
      <c r="B10" s="103">
        <v>4</v>
      </c>
      <c r="C10" s="248" t="s">
        <v>35</v>
      </c>
      <c r="D10" s="242">
        <v>15</v>
      </c>
      <c r="E10" s="243">
        <v>0</v>
      </c>
      <c r="F10" s="243">
        <v>15</v>
      </c>
      <c r="G10" s="244">
        <v>90.7</v>
      </c>
      <c r="H10" s="245">
        <f t="shared" si="0"/>
        <v>175</v>
      </c>
      <c r="I10" s="246">
        <f t="shared" si="1"/>
        <v>210</v>
      </c>
      <c r="J10" s="247">
        <f t="shared" si="2"/>
        <v>285.7</v>
      </c>
      <c r="K10" s="72"/>
      <c r="L10" s="72"/>
    </row>
    <row r="11" spans="1:12" ht="56.25">
      <c r="A11" s="72"/>
      <c r="B11" s="103">
        <v>5</v>
      </c>
      <c r="C11" s="185" t="s">
        <v>36</v>
      </c>
      <c r="D11" s="242">
        <v>9</v>
      </c>
      <c r="E11" s="243">
        <v>9</v>
      </c>
      <c r="F11" s="243">
        <v>0</v>
      </c>
      <c r="G11" s="244">
        <v>90.7</v>
      </c>
      <c r="H11" s="245">
        <f t="shared" si="0"/>
        <v>175</v>
      </c>
      <c r="I11" s="246">
        <f t="shared" si="1"/>
        <v>210</v>
      </c>
      <c r="J11" s="247">
        <f t="shared" si="2"/>
        <v>142.9</v>
      </c>
      <c r="K11" s="72"/>
      <c r="L11" s="72"/>
    </row>
    <row r="12" spans="1:12" ht="18.75">
      <c r="A12" s="72"/>
      <c r="B12" s="103">
        <v>6</v>
      </c>
      <c r="C12" s="248" t="s">
        <v>37</v>
      </c>
      <c r="D12" s="242">
        <v>2</v>
      </c>
      <c r="E12" s="243">
        <v>2</v>
      </c>
      <c r="F12" s="243">
        <v>0</v>
      </c>
      <c r="G12" s="244">
        <v>90.7</v>
      </c>
      <c r="H12" s="245">
        <f t="shared" si="0"/>
        <v>175</v>
      </c>
      <c r="I12" s="246">
        <f t="shared" si="1"/>
        <v>210</v>
      </c>
      <c r="J12" s="247">
        <f t="shared" si="2"/>
        <v>31.7</v>
      </c>
      <c r="K12" s="72"/>
      <c r="L12" s="72"/>
    </row>
    <row r="13" spans="1:12" ht="18.75">
      <c r="A13" s="72"/>
      <c r="B13" s="103">
        <v>7</v>
      </c>
      <c r="C13" s="185" t="s">
        <v>38</v>
      </c>
      <c r="D13" s="242">
        <v>25</v>
      </c>
      <c r="E13" s="243">
        <v>25</v>
      </c>
      <c r="F13" s="243">
        <v>0</v>
      </c>
      <c r="G13" s="244">
        <v>90.7</v>
      </c>
      <c r="H13" s="245">
        <f t="shared" si="0"/>
        <v>175</v>
      </c>
      <c r="I13" s="246">
        <f t="shared" si="1"/>
        <v>210</v>
      </c>
      <c r="J13" s="247">
        <f t="shared" si="2"/>
        <v>396.8</v>
      </c>
      <c r="K13" s="72"/>
      <c r="L13" s="72"/>
    </row>
    <row r="14" spans="1:12" ht="56.25">
      <c r="A14" s="72"/>
      <c r="B14" s="103">
        <v>8</v>
      </c>
      <c r="C14" s="185" t="s">
        <v>39</v>
      </c>
      <c r="D14" s="242">
        <v>11</v>
      </c>
      <c r="E14" s="243">
        <v>11</v>
      </c>
      <c r="F14" s="243">
        <v>0</v>
      </c>
      <c r="G14" s="244">
        <v>90.7</v>
      </c>
      <c r="H14" s="245">
        <f t="shared" si="0"/>
        <v>175</v>
      </c>
      <c r="I14" s="246">
        <f t="shared" si="1"/>
        <v>210</v>
      </c>
      <c r="J14" s="247">
        <f t="shared" si="2"/>
        <v>174.6</v>
      </c>
      <c r="K14" s="72"/>
      <c r="L14" s="72"/>
    </row>
    <row r="15" spans="1:12" ht="18.75">
      <c r="A15" s="72"/>
      <c r="B15" s="103">
        <v>9</v>
      </c>
      <c r="C15" s="248" t="s">
        <v>40</v>
      </c>
      <c r="D15" s="242">
        <v>4</v>
      </c>
      <c r="E15" s="249">
        <v>4</v>
      </c>
      <c r="F15" s="243">
        <v>0</v>
      </c>
      <c r="G15" s="244">
        <v>90.7</v>
      </c>
      <c r="H15" s="245">
        <f t="shared" si="0"/>
        <v>175</v>
      </c>
      <c r="I15" s="246">
        <f t="shared" si="1"/>
        <v>210</v>
      </c>
      <c r="J15" s="247">
        <f t="shared" si="2"/>
        <v>63.5</v>
      </c>
      <c r="K15" s="72"/>
      <c r="L15" s="72"/>
    </row>
    <row r="16" spans="1:12" ht="18.75">
      <c r="A16" s="72"/>
      <c r="B16" s="103">
        <v>10</v>
      </c>
      <c r="C16" s="185" t="s">
        <v>41</v>
      </c>
      <c r="D16" s="250">
        <v>16</v>
      </c>
      <c r="E16" s="243">
        <v>16</v>
      </c>
      <c r="F16" s="249">
        <v>0</v>
      </c>
      <c r="G16" s="244">
        <v>90.7</v>
      </c>
      <c r="H16" s="245">
        <f t="shared" si="0"/>
        <v>175</v>
      </c>
      <c r="I16" s="246">
        <f t="shared" si="1"/>
        <v>210</v>
      </c>
      <c r="J16" s="247">
        <f t="shared" si="2"/>
        <v>254</v>
      </c>
      <c r="K16" s="72"/>
      <c r="L16" s="72"/>
    </row>
    <row r="17" spans="1:12" ht="18.75">
      <c r="A17" s="72"/>
      <c r="B17" s="103">
        <v>11</v>
      </c>
      <c r="C17" s="248" t="s">
        <v>85</v>
      </c>
      <c r="D17" s="242">
        <v>9</v>
      </c>
      <c r="E17" s="249">
        <v>1</v>
      </c>
      <c r="F17" s="243">
        <v>8</v>
      </c>
      <c r="G17" s="244">
        <v>90.7</v>
      </c>
      <c r="H17" s="245">
        <f t="shared" si="0"/>
        <v>175</v>
      </c>
      <c r="I17" s="246">
        <f t="shared" si="1"/>
        <v>210</v>
      </c>
      <c r="J17" s="247">
        <f t="shared" si="2"/>
        <v>168.2</v>
      </c>
      <c r="K17" s="72"/>
      <c r="L17" s="72"/>
    </row>
    <row r="18" spans="1:12" ht="18.75">
      <c r="A18" s="72"/>
      <c r="B18" s="103">
        <v>12</v>
      </c>
      <c r="C18" s="185" t="s">
        <v>86</v>
      </c>
      <c r="D18" s="250">
        <v>9</v>
      </c>
      <c r="E18" s="243">
        <v>9</v>
      </c>
      <c r="F18" s="249">
        <v>0</v>
      </c>
      <c r="G18" s="244">
        <v>90.7</v>
      </c>
      <c r="H18" s="245">
        <f t="shared" si="0"/>
        <v>175</v>
      </c>
      <c r="I18" s="246">
        <f t="shared" si="1"/>
        <v>210</v>
      </c>
      <c r="J18" s="247">
        <f t="shared" si="2"/>
        <v>142.9</v>
      </c>
      <c r="K18" s="72"/>
      <c r="L18" s="72"/>
    </row>
    <row r="19" spans="1:12" ht="37.5">
      <c r="A19" s="72"/>
      <c r="B19" s="103">
        <v>13</v>
      </c>
      <c r="C19" s="248" t="s">
        <v>44</v>
      </c>
      <c r="D19" s="242">
        <v>56</v>
      </c>
      <c r="E19" s="249">
        <v>33</v>
      </c>
      <c r="F19" s="243">
        <v>23</v>
      </c>
      <c r="G19" s="244">
        <v>90.7</v>
      </c>
      <c r="H19" s="245">
        <f t="shared" si="0"/>
        <v>175</v>
      </c>
      <c r="I19" s="246">
        <f t="shared" si="1"/>
        <v>210</v>
      </c>
      <c r="J19" s="247">
        <f t="shared" si="2"/>
        <v>961.9</v>
      </c>
      <c r="K19" s="72"/>
      <c r="L19" s="72"/>
    </row>
    <row r="20" spans="1:12" ht="37.5">
      <c r="A20" s="72"/>
      <c r="B20" s="103">
        <v>14</v>
      </c>
      <c r="C20" s="185" t="s">
        <v>45</v>
      </c>
      <c r="D20" s="250">
        <v>49</v>
      </c>
      <c r="E20" s="243">
        <v>49</v>
      </c>
      <c r="F20" s="249">
        <v>0</v>
      </c>
      <c r="G20" s="244">
        <v>90.7</v>
      </c>
      <c r="H20" s="245">
        <f t="shared" si="0"/>
        <v>175</v>
      </c>
      <c r="I20" s="246">
        <f t="shared" si="1"/>
        <v>210</v>
      </c>
      <c r="J20" s="247">
        <f t="shared" si="2"/>
        <v>777.8</v>
      </c>
      <c r="K20" s="72"/>
      <c r="L20" s="72"/>
    </row>
    <row r="21" spans="1:12" ht="18.75">
      <c r="A21" s="72"/>
      <c r="B21" s="103">
        <v>15</v>
      </c>
      <c r="C21" s="248" t="s">
        <v>46</v>
      </c>
      <c r="D21" s="242">
        <v>13</v>
      </c>
      <c r="E21" s="249">
        <v>13</v>
      </c>
      <c r="F21" s="243">
        <v>0</v>
      </c>
      <c r="G21" s="244">
        <v>90.7</v>
      </c>
      <c r="H21" s="245">
        <f t="shared" si="0"/>
        <v>175</v>
      </c>
      <c r="I21" s="246">
        <f t="shared" si="1"/>
        <v>210</v>
      </c>
      <c r="J21" s="247">
        <f t="shared" si="2"/>
        <v>206.3</v>
      </c>
      <c r="K21" s="72"/>
      <c r="L21" s="72"/>
    </row>
    <row r="22" spans="1:12" ht="18.75">
      <c r="A22" s="72"/>
      <c r="B22" s="103">
        <v>16</v>
      </c>
      <c r="C22" s="185" t="s">
        <v>47</v>
      </c>
      <c r="D22" s="250">
        <v>11</v>
      </c>
      <c r="E22" s="243">
        <v>6</v>
      </c>
      <c r="F22" s="249">
        <v>5</v>
      </c>
      <c r="G22" s="244">
        <v>90.7</v>
      </c>
      <c r="H22" s="245">
        <f t="shared" si="0"/>
        <v>175</v>
      </c>
      <c r="I22" s="246">
        <f t="shared" si="1"/>
        <v>210</v>
      </c>
      <c r="J22" s="247">
        <f t="shared" si="2"/>
        <v>190.5</v>
      </c>
      <c r="K22" s="72"/>
      <c r="L22" s="72"/>
    </row>
    <row r="23" spans="1:12" ht="56.25">
      <c r="A23" s="72"/>
      <c r="B23" s="103">
        <v>17</v>
      </c>
      <c r="C23" s="248" t="s">
        <v>48</v>
      </c>
      <c r="D23" s="242">
        <v>24</v>
      </c>
      <c r="E23" s="243">
        <v>6</v>
      </c>
      <c r="F23" s="243">
        <v>18</v>
      </c>
      <c r="G23" s="244">
        <v>90.7</v>
      </c>
      <c r="H23" s="245">
        <f t="shared" si="0"/>
        <v>175</v>
      </c>
      <c r="I23" s="246">
        <f t="shared" si="1"/>
        <v>210</v>
      </c>
      <c r="J23" s="247">
        <f t="shared" si="2"/>
        <v>438.1</v>
      </c>
      <c r="K23" s="72"/>
      <c r="L23" s="72"/>
    </row>
    <row r="24" spans="1:12" ht="18.75">
      <c r="A24" s="72"/>
      <c r="B24" s="103">
        <v>18</v>
      </c>
      <c r="C24" s="193" t="s">
        <v>49</v>
      </c>
      <c r="D24" s="242">
        <v>11</v>
      </c>
      <c r="E24" s="243">
        <v>11</v>
      </c>
      <c r="F24" s="243">
        <v>0</v>
      </c>
      <c r="G24" s="244">
        <v>90.7</v>
      </c>
      <c r="H24" s="245">
        <f t="shared" si="0"/>
        <v>175</v>
      </c>
      <c r="I24" s="246">
        <f t="shared" si="1"/>
        <v>210</v>
      </c>
      <c r="J24" s="247">
        <f t="shared" si="2"/>
        <v>174.6</v>
      </c>
      <c r="K24" s="72"/>
      <c r="L24" s="72"/>
    </row>
    <row r="25" spans="1:12" ht="37.5">
      <c r="A25" s="72"/>
      <c r="B25" s="103">
        <v>19</v>
      </c>
      <c r="C25" s="248" t="s">
        <v>50</v>
      </c>
      <c r="D25" s="251">
        <v>105</v>
      </c>
      <c r="E25" s="251">
        <v>105</v>
      </c>
      <c r="F25" s="251">
        <v>0</v>
      </c>
      <c r="G25" s="244">
        <v>90.7</v>
      </c>
      <c r="H25" s="245">
        <f t="shared" si="0"/>
        <v>175</v>
      </c>
      <c r="I25" s="246">
        <f t="shared" si="1"/>
        <v>210</v>
      </c>
      <c r="J25" s="247">
        <f t="shared" si="2"/>
        <v>1666.6</v>
      </c>
      <c r="K25" s="72"/>
      <c r="L25" s="72"/>
    </row>
    <row r="26" spans="1:12" ht="18.75">
      <c r="A26" s="72"/>
      <c r="B26" s="103">
        <v>20</v>
      </c>
      <c r="C26" s="185" t="s">
        <v>51</v>
      </c>
      <c r="D26" s="251">
        <v>48</v>
      </c>
      <c r="E26" s="251">
        <v>48</v>
      </c>
      <c r="F26" s="251">
        <v>0</v>
      </c>
      <c r="G26" s="244">
        <v>90.7</v>
      </c>
      <c r="H26" s="245">
        <f t="shared" si="0"/>
        <v>175</v>
      </c>
      <c r="I26" s="246">
        <f t="shared" si="1"/>
        <v>210</v>
      </c>
      <c r="J26" s="247">
        <f t="shared" si="2"/>
        <v>761.9</v>
      </c>
      <c r="K26" s="72"/>
      <c r="L26" s="72"/>
    </row>
    <row r="27" spans="1:12" ht="56.25">
      <c r="A27" s="72"/>
      <c r="B27" s="103">
        <v>21</v>
      </c>
      <c r="C27" s="248" t="s">
        <v>52</v>
      </c>
      <c r="D27" s="251">
        <v>6</v>
      </c>
      <c r="E27" s="251">
        <v>6</v>
      </c>
      <c r="F27" s="251">
        <v>0</v>
      </c>
      <c r="G27" s="244">
        <v>90.7</v>
      </c>
      <c r="H27" s="245">
        <f t="shared" si="0"/>
        <v>175</v>
      </c>
      <c r="I27" s="246">
        <f t="shared" si="1"/>
        <v>210</v>
      </c>
      <c r="J27" s="247">
        <f t="shared" si="2"/>
        <v>95.2</v>
      </c>
      <c r="K27" s="72"/>
      <c r="L27" s="72"/>
    </row>
    <row r="28" spans="1:12" ht="56.25">
      <c r="A28" s="72"/>
      <c r="B28" s="103">
        <v>22</v>
      </c>
      <c r="C28" s="185" t="s">
        <v>53</v>
      </c>
      <c r="D28" s="251">
        <v>50</v>
      </c>
      <c r="E28" s="251">
        <v>50</v>
      </c>
      <c r="F28" s="251">
        <v>0</v>
      </c>
      <c r="G28" s="244">
        <v>90.7</v>
      </c>
      <c r="H28" s="245">
        <f t="shared" si="0"/>
        <v>175</v>
      </c>
      <c r="I28" s="246">
        <f t="shared" si="1"/>
        <v>210</v>
      </c>
      <c r="J28" s="247">
        <f t="shared" si="2"/>
        <v>793.6</v>
      </c>
      <c r="K28" s="72"/>
      <c r="L28" s="72"/>
    </row>
    <row r="29" spans="1:12" ht="56.25">
      <c r="A29" s="72"/>
      <c r="B29" s="103">
        <v>23</v>
      </c>
      <c r="C29" s="248" t="s">
        <v>54</v>
      </c>
      <c r="D29" s="251">
        <v>14</v>
      </c>
      <c r="E29" s="251">
        <v>14</v>
      </c>
      <c r="F29" s="251">
        <v>0</v>
      </c>
      <c r="G29" s="244">
        <v>90.7</v>
      </c>
      <c r="H29" s="245">
        <f t="shared" si="0"/>
        <v>175</v>
      </c>
      <c r="I29" s="246">
        <f t="shared" si="1"/>
        <v>210</v>
      </c>
      <c r="J29" s="247">
        <f t="shared" si="2"/>
        <v>222.2</v>
      </c>
      <c r="K29" s="72"/>
      <c r="L29" s="72"/>
    </row>
    <row r="30" spans="1:12" ht="18.75">
      <c r="A30" s="72"/>
      <c r="B30" s="103">
        <v>24</v>
      </c>
      <c r="C30" s="185" t="s">
        <v>87</v>
      </c>
      <c r="D30" s="251">
        <v>26</v>
      </c>
      <c r="E30" s="251">
        <v>24</v>
      </c>
      <c r="F30" s="251">
        <v>2</v>
      </c>
      <c r="G30" s="244">
        <v>90.7</v>
      </c>
      <c r="H30" s="245">
        <f t="shared" si="0"/>
        <v>175</v>
      </c>
      <c r="I30" s="246">
        <f t="shared" si="1"/>
        <v>210</v>
      </c>
      <c r="J30" s="247">
        <f t="shared" si="2"/>
        <v>419</v>
      </c>
      <c r="K30" s="72"/>
      <c r="L30" s="72"/>
    </row>
    <row r="31" spans="1:12" ht="56.25">
      <c r="A31" s="252"/>
      <c r="B31" s="103">
        <v>25</v>
      </c>
      <c r="C31" s="248" t="s">
        <v>56</v>
      </c>
      <c r="D31" s="251">
        <v>31</v>
      </c>
      <c r="E31" s="251">
        <v>31</v>
      </c>
      <c r="F31" s="251">
        <v>0</v>
      </c>
      <c r="G31" s="244">
        <v>90.7</v>
      </c>
      <c r="H31" s="245">
        <f t="shared" si="0"/>
        <v>175</v>
      </c>
      <c r="I31" s="246">
        <f t="shared" si="1"/>
        <v>210</v>
      </c>
      <c r="J31" s="247">
        <f t="shared" si="2"/>
        <v>492</v>
      </c>
      <c r="K31" s="72"/>
      <c r="L31" s="72"/>
    </row>
    <row r="32" spans="1:12" ht="18.75">
      <c r="A32" s="252"/>
      <c r="B32" s="103">
        <v>26</v>
      </c>
      <c r="C32" s="185" t="s">
        <v>88</v>
      </c>
      <c r="D32" s="251">
        <v>3</v>
      </c>
      <c r="E32" s="251">
        <v>3</v>
      </c>
      <c r="F32" s="242">
        <v>0</v>
      </c>
      <c r="G32" s="244">
        <v>90.7</v>
      </c>
      <c r="H32" s="245">
        <f t="shared" si="0"/>
        <v>175</v>
      </c>
      <c r="I32" s="246">
        <f t="shared" si="1"/>
        <v>210</v>
      </c>
      <c r="J32" s="247">
        <f t="shared" si="2"/>
        <v>47.6</v>
      </c>
      <c r="K32" s="72"/>
      <c r="L32" s="72"/>
    </row>
    <row r="33" spans="1:12" ht="56.25">
      <c r="A33" s="252"/>
      <c r="B33" s="103">
        <v>27</v>
      </c>
      <c r="C33" s="248" t="s">
        <v>89</v>
      </c>
      <c r="D33" s="251">
        <v>24</v>
      </c>
      <c r="E33" s="251">
        <v>24</v>
      </c>
      <c r="F33" s="251">
        <v>0</v>
      </c>
      <c r="G33" s="244">
        <v>90.7</v>
      </c>
      <c r="H33" s="245">
        <f t="shared" si="0"/>
        <v>175</v>
      </c>
      <c r="I33" s="246">
        <f t="shared" si="1"/>
        <v>210</v>
      </c>
      <c r="J33" s="247">
        <f t="shared" si="2"/>
        <v>380.9</v>
      </c>
      <c r="K33" s="72"/>
      <c r="L33" s="72"/>
    </row>
    <row r="34" spans="1:12" ht="18.75">
      <c r="A34" s="252"/>
      <c r="B34" s="103">
        <v>28</v>
      </c>
      <c r="C34" s="185" t="s">
        <v>59</v>
      </c>
      <c r="D34" s="251">
        <v>39</v>
      </c>
      <c r="E34" s="251">
        <v>39</v>
      </c>
      <c r="F34" s="251">
        <v>0</v>
      </c>
      <c r="G34" s="244">
        <v>90.7</v>
      </c>
      <c r="H34" s="245">
        <f t="shared" si="0"/>
        <v>175</v>
      </c>
      <c r="I34" s="246">
        <f t="shared" si="1"/>
        <v>210</v>
      </c>
      <c r="J34" s="247">
        <f t="shared" si="2"/>
        <v>619</v>
      </c>
      <c r="K34" s="72"/>
      <c r="L34" s="72"/>
    </row>
    <row r="35" spans="1:12" ht="18.75">
      <c r="A35" s="252"/>
      <c r="B35" s="103">
        <v>29</v>
      </c>
      <c r="C35" s="248" t="s">
        <v>90</v>
      </c>
      <c r="D35" s="251">
        <v>1</v>
      </c>
      <c r="E35" s="251">
        <v>1</v>
      </c>
      <c r="F35" s="251">
        <v>0</v>
      </c>
      <c r="G35" s="244">
        <v>90.7</v>
      </c>
      <c r="H35" s="245">
        <f t="shared" si="0"/>
        <v>175</v>
      </c>
      <c r="I35" s="246">
        <f t="shared" si="1"/>
        <v>210</v>
      </c>
      <c r="J35" s="247">
        <f t="shared" si="2"/>
        <v>15.9</v>
      </c>
      <c r="K35" s="72"/>
      <c r="L35" s="72"/>
    </row>
    <row r="36" spans="1:12" ht="18.75">
      <c r="A36" s="252"/>
      <c r="B36" s="103">
        <v>30</v>
      </c>
      <c r="C36" s="185" t="s">
        <v>61</v>
      </c>
      <c r="D36" s="251">
        <v>6</v>
      </c>
      <c r="E36" s="251">
        <v>6</v>
      </c>
      <c r="F36" s="251">
        <v>0</v>
      </c>
      <c r="G36" s="244">
        <v>90.7</v>
      </c>
      <c r="H36" s="245">
        <f t="shared" si="0"/>
        <v>175</v>
      </c>
      <c r="I36" s="246">
        <f t="shared" si="1"/>
        <v>210</v>
      </c>
      <c r="J36" s="247">
        <f t="shared" si="2"/>
        <v>95.2</v>
      </c>
      <c r="K36" s="72"/>
      <c r="L36" s="72"/>
    </row>
    <row r="37" spans="1:12" ht="18.75">
      <c r="A37" s="252"/>
      <c r="B37" s="103">
        <v>31</v>
      </c>
      <c r="C37" s="248" t="s">
        <v>91</v>
      </c>
      <c r="D37" s="251">
        <v>126</v>
      </c>
      <c r="E37" s="251">
        <v>87</v>
      </c>
      <c r="F37" s="251">
        <v>39</v>
      </c>
      <c r="G37" s="244">
        <v>90.7</v>
      </c>
      <c r="H37" s="245">
        <f t="shared" si="0"/>
        <v>175</v>
      </c>
      <c r="I37" s="246">
        <f t="shared" si="1"/>
        <v>210</v>
      </c>
      <c r="J37" s="247">
        <f t="shared" si="2"/>
        <v>2123.6999999999998</v>
      </c>
      <c r="K37" s="72"/>
      <c r="L37" s="72"/>
    </row>
    <row r="38" spans="1:12" ht="18.75">
      <c r="A38" s="252"/>
      <c r="B38" s="103">
        <v>32</v>
      </c>
      <c r="C38" s="185" t="s">
        <v>92</v>
      </c>
      <c r="D38" s="251">
        <v>15</v>
      </c>
      <c r="E38" s="251">
        <v>15</v>
      </c>
      <c r="F38" s="242">
        <v>0</v>
      </c>
      <c r="G38" s="244">
        <v>90.7</v>
      </c>
      <c r="H38" s="245">
        <f t="shared" si="0"/>
        <v>175</v>
      </c>
      <c r="I38" s="246">
        <f t="shared" si="1"/>
        <v>210</v>
      </c>
      <c r="J38" s="247">
        <f t="shared" si="2"/>
        <v>238.1</v>
      </c>
      <c r="K38" s="72"/>
      <c r="L38" s="72"/>
    </row>
    <row r="39" spans="1:12" ht="18.75">
      <c r="A39" s="252"/>
      <c r="B39" s="103">
        <v>33</v>
      </c>
      <c r="C39" s="248" t="s">
        <v>93</v>
      </c>
      <c r="D39" s="251">
        <v>3</v>
      </c>
      <c r="E39" s="251">
        <v>3</v>
      </c>
      <c r="F39" s="242">
        <v>0</v>
      </c>
      <c r="G39" s="244">
        <v>90.7</v>
      </c>
      <c r="H39" s="245">
        <f t="shared" si="0"/>
        <v>175</v>
      </c>
      <c r="I39" s="246">
        <f t="shared" si="1"/>
        <v>210</v>
      </c>
      <c r="J39" s="247">
        <f t="shared" si="2"/>
        <v>47.6</v>
      </c>
      <c r="K39" s="72"/>
      <c r="L39" s="72"/>
    </row>
    <row r="40" spans="1:12" ht="18.75">
      <c r="A40" s="252"/>
      <c r="B40" s="103">
        <v>34</v>
      </c>
      <c r="C40" s="185" t="s">
        <v>94</v>
      </c>
      <c r="D40" s="251">
        <v>14</v>
      </c>
      <c r="E40" s="251">
        <v>14</v>
      </c>
      <c r="F40" s="242">
        <v>0</v>
      </c>
      <c r="G40" s="244">
        <v>90.7</v>
      </c>
      <c r="H40" s="245">
        <f t="shared" si="0"/>
        <v>175</v>
      </c>
      <c r="I40" s="246">
        <f t="shared" si="1"/>
        <v>210</v>
      </c>
      <c r="J40" s="247">
        <f t="shared" si="2"/>
        <v>222.2</v>
      </c>
      <c r="K40" s="72"/>
      <c r="L40" s="72"/>
    </row>
    <row r="41" spans="1:12" ht="18.75">
      <c r="A41" s="252"/>
      <c r="B41" s="103">
        <v>35</v>
      </c>
      <c r="C41" s="185" t="s">
        <v>95</v>
      </c>
      <c r="D41" s="251">
        <v>330</v>
      </c>
      <c r="E41" s="251">
        <v>205</v>
      </c>
      <c r="F41" s="242">
        <v>125</v>
      </c>
      <c r="G41" s="253">
        <v>90.7</v>
      </c>
      <c r="H41" s="245">
        <f t="shared" si="0"/>
        <v>175</v>
      </c>
      <c r="I41" s="246">
        <f t="shared" si="1"/>
        <v>210</v>
      </c>
      <c r="J41" s="247">
        <f t="shared" si="2"/>
        <v>5634.7</v>
      </c>
      <c r="K41" s="72"/>
      <c r="L41" s="72"/>
    </row>
    <row r="42" spans="1:12" ht="31.5" customHeight="1">
      <c r="A42" s="252"/>
      <c r="B42" s="254"/>
      <c r="C42" s="255" t="s">
        <v>67</v>
      </c>
      <c r="D42" s="256">
        <f>SUM(D7:D41)</f>
        <v>1146</v>
      </c>
      <c r="E42" s="257">
        <f>SUM(E7:E41)</f>
        <v>909</v>
      </c>
      <c r="F42" s="258">
        <f>SUM(F7:F41)</f>
        <v>237</v>
      </c>
      <c r="G42" s="258"/>
      <c r="H42" s="257"/>
      <c r="I42" s="257"/>
      <c r="J42" s="259">
        <f>SUM(J7:J41)</f>
        <v>18942.000000000004</v>
      </c>
      <c r="K42" s="72"/>
      <c r="L42" s="72"/>
    </row>
    <row r="43" spans="1:12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</row>
    <row r="44" spans="1:12">
      <c r="A44" s="72"/>
      <c r="B44" s="332"/>
      <c r="C44" s="332"/>
      <c r="D44" s="260"/>
      <c r="E44" s="261"/>
      <c r="F44" s="261"/>
      <c r="G44" s="72"/>
      <c r="H44" s="72"/>
      <c r="I44" s="72"/>
      <c r="J44" s="72"/>
      <c r="K44" s="72"/>
      <c r="L44" s="72"/>
    </row>
    <row r="45" spans="1:12">
      <c r="A45" s="72"/>
      <c r="B45" s="262"/>
      <c r="C45" s="263"/>
      <c r="D45" s="113"/>
      <c r="E45" s="263"/>
      <c r="F45" s="333"/>
      <c r="G45" s="333"/>
      <c r="H45" s="72"/>
      <c r="I45" s="72"/>
      <c r="J45" s="72"/>
      <c r="K45" s="72"/>
      <c r="L45" s="72"/>
    </row>
    <row r="46" spans="1:12">
      <c r="A46" s="72"/>
      <c r="B46" s="262"/>
      <c r="C46" s="263"/>
      <c r="D46" s="264"/>
      <c r="E46" s="264"/>
      <c r="F46" s="265"/>
      <c r="G46" s="201"/>
      <c r="H46" s="72"/>
      <c r="I46" s="72"/>
      <c r="J46" s="72"/>
      <c r="K46" s="72"/>
      <c r="L46" s="72"/>
    </row>
    <row r="47" spans="1:12">
      <c r="A47" s="72"/>
      <c r="B47" s="201"/>
      <c r="C47" s="201"/>
      <c r="D47" s="201"/>
      <c r="E47" s="113"/>
      <c r="F47" s="113"/>
      <c r="G47" s="113"/>
      <c r="H47" s="72"/>
      <c r="I47" s="72"/>
      <c r="J47" s="72"/>
      <c r="K47" s="72"/>
      <c r="L47" s="72"/>
    </row>
    <row r="48" spans="1:12">
      <c r="B48" s="334"/>
      <c r="C48" s="334"/>
      <c r="D48" s="266"/>
      <c r="E48" s="266"/>
      <c r="F48" s="266"/>
    </row>
    <row r="49" spans="2:2">
      <c r="B49" s="267"/>
    </row>
    <row r="50" spans="2:2">
      <c r="B50" s="267"/>
    </row>
  </sheetData>
  <mergeCells count="11">
    <mergeCell ref="B48:C48"/>
    <mergeCell ref="G5:G6"/>
    <mergeCell ref="H5:I5"/>
    <mergeCell ref="J5:J6"/>
    <mergeCell ref="B44:C44"/>
    <mergeCell ref="F45:G45"/>
    <mergeCell ref="B3:F3"/>
    <mergeCell ref="B5:B6"/>
    <mergeCell ref="C5:C6"/>
    <mergeCell ref="D5:D6"/>
    <mergeCell ref="E5:F5"/>
  </mergeCells>
  <pageMargins left="0.70866141732283472" right="0.70866141732283472" top="0.74803149606299213" bottom="0.74803149606299213" header="0.51181102362204722" footer="0.51181102362204722"/>
  <pageSetup paperSize="9" scale="52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Форма МБТ_2026-2028</vt:lpstr>
      <vt:lpstr>ОВЗ и на длительное личение 1</vt:lpstr>
      <vt:lpstr>дети-инвалиды</vt:lpstr>
      <vt:lpstr>надомники</vt:lpstr>
      <vt:lpstr>многодетные </vt:lpstr>
      <vt:lpstr>Одежда_инвентарь</vt:lpstr>
      <vt:lpstr>малоимущие</vt:lpstr>
      <vt:lpstr>Мобилизованные</vt:lpstr>
      <vt:lpstr>'дети-инвалиды'!Область_печати</vt:lpstr>
      <vt:lpstr>'многодетные '!Область_печати</vt:lpstr>
      <vt:lpstr>Мобилизованные!Область_печати</vt:lpstr>
      <vt:lpstr>надомники!Область_печати</vt:lpstr>
      <vt:lpstr>'Форма МБТ_2026-2028'!Область_печати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Гавриленко Ольга Михайловна</dc:creator>
  <dc:description/>
  <cp:lastModifiedBy>Мацокина Татьяна Михайловна</cp:lastModifiedBy>
  <cp:revision>50</cp:revision>
  <cp:lastPrinted>2025-10-18T09:00:02Z</cp:lastPrinted>
  <dcterms:created xsi:type="dcterms:W3CDTF">2015-06-05T18:19:34Z</dcterms:created>
  <dcterms:modified xsi:type="dcterms:W3CDTF">2025-10-18T09:07:44Z</dcterms:modified>
  <dc:language>ru-RU</dc:language>
</cp:coreProperties>
</file>